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45" firstSheet="9" activeTab="17"/>
  </bookViews>
  <sheets>
    <sheet name="kiemelt ei" sheetId="1" r:id="rId1"/>
    <sheet name="bevételek" sheetId="2" r:id="rId2"/>
    <sheet name="Kiadások" sheetId="3" r:id="rId3"/>
    <sheet name="beruházások felújítások" sheetId="4" r:id="rId4"/>
    <sheet name="szociális és átadott" sheetId="5" r:id="rId5"/>
    <sheet name="MŰK-FELH" sheetId="6" r:id="rId6"/>
    <sheet name="létszám" sheetId="7" r:id="rId7"/>
    <sheet name="Kataszter" sheetId="8" r:id="rId8"/>
    <sheet name="pénzmaradvány" sheetId="9" r:id="rId9"/>
    <sheet name="eredménykimutatás" sheetId="10" r:id="rId10"/>
    <sheet name="mérleg" sheetId="11" r:id="rId11"/>
    <sheet name="12" sheetId="12" r:id="rId12"/>
    <sheet name="12.2" sheetId="13" r:id="rId13"/>
    <sheet name="KÖZVETETT" sheetId="14" r:id="rId14"/>
    <sheet name="Európai uniós támogatások" sheetId="15" r:id="rId15"/>
    <sheet name="Gördülő" sheetId="16" r:id="rId16"/>
    <sheet name="vagyonkimutatás" sheetId="17" r:id="rId17"/>
    <sheet name="köt és rész." sheetId="18" r:id="rId18"/>
  </sheets>
  <definedNames>
    <definedName name="_xlnm.Print_Area" localSheetId="1">'bevételek'!$A$1:$F$99</definedName>
    <definedName name="_xlnm.Print_Area" localSheetId="13">'KÖZVETETT'!$A$1:$D$22</definedName>
    <definedName name="pr232" localSheetId="13">'KÖZVETETT'!#REF!</definedName>
    <definedName name="pr232" localSheetId="5">'MŰK-FELH'!#REF!</definedName>
    <definedName name="pr233" localSheetId="13">'KÖZVETETT'!#REF!</definedName>
    <definedName name="pr233" localSheetId="5">'MŰK-FELH'!#REF!</definedName>
    <definedName name="pr234" localSheetId="13">'KÖZVETETT'!#REF!</definedName>
    <definedName name="pr234" localSheetId="5">'MŰK-FELH'!#REF!</definedName>
    <definedName name="pr235" localSheetId="13">'KÖZVETETT'!#REF!</definedName>
    <definedName name="pr235" localSheetId="5">'MŰK-FELH'!#REF!</definedName>
    <definedName name="pr236" localSheetId="13">'KÖZVETETT'!#REF!</definedName>
    <definedName name="pr236" localSheetId="5">'MŰK-FELH'!#REF!</definedName>
    <definedName name="pr312" localSheetId="13">'KÖZVETETT'!#REF!</definedName>
    <definedName name="pr312" localSheetId="5">'MŰK-FELH'!#REF!</definedName>
    <definedName name="pr313" localSheetId="13">'KÖZVETETT'!#REF!</definedName>
    <definedName name="pr313" localSheetId="5">'MŰK-FELH'!#REF!</definedName>
    <definedName name="pr314" localSheetId="13">'KÖZVETETT'!#REF!</definedName>
    <definedName name="pr314" localSheetId="5">'MŰK-FELH'!#REF!</definedName>
    <definedName name="pr315" localSheetId="13">'KÖZVETETT'!#REF!</definedName>
    <definedName name="pr315" localSheetId="5">'MŰK-FELH'!#REF!</definedName>
  </definedNames>
  <calcPr fullCalcOnLoad="1"/>
</workbook>
</file>

<file path=xl/sharedStrings.xml><?xml version="1.0" encoding="utf-8"?>
<sst xmlns="http://schemas.openxmlformats.org/spreadsheetml/2006/main" count="1334" uniqueCount="1106">
  <si>
    <t>Önkormányzati szinten az alábbi közvetett támogatások szerepelnek a költségvetésben:</t>
  </si>
  <si>
    <r>
      <t xml:space="preserve">a)          </t>
    </r>
    <r>
      <rPr>
        <sz val="14"/>
        <color indexed="8"/>
        <rFont val="Times New Roman"/>
        <family val="1"/>
      </rPr>
      <t xml:space="preserve">ellátottak térítési díjának, illetve kártérítésének méltányossági alapon történő elengedésének összege: </t>
    </r>
  </si>
  <si>
    <r>
      <t xml:space="preserve">b)          </t>
    </r>
    <r>
      <rPr>
        <sz val="14"/>
        <color indexed="8"/>
        <rFont val="Times New Roman"/>
        <family val="1"/>
      </rPr>
      <t xml:space="preserve">lakosság részére lakásépítéshez, lakásfelújításhoz nyújtott kölcsönök elengedésének összege: </t>
    </r>
  </si>
  <si>
    <r>
      <t xml:space="preserve">c)           </t>
    </r>
    <r>
      <rPr>
        <sz val="14"/>
        <color indexed="8"/>
        <rFont val="Times New Roman"/>
        <family val="1"/>
      </rPr>
      <t>helyi adónál, gépjárműadónál biztosított kedvezmény, mentesség összege adónemenként</t>
    </r>
  </si>
  <si>
    <r>
      <t xml:space="preserve">d)          </t>
    </r>
    <r>
      <rPr>
        <sz val="14"/>
        <color indexed="8"/>
        <rFont val="Times New Roman"/>
        <family val="1"/>
      </rPr>
      <t xml:space="preserve">helyiségek, eszközök hasznosításából származó bevételből nyújtott kedvezmény, mentesség összege: </t>
    </r>
  </si>
  <si>
    <t xml:space="preserve">              gépjárműadó: </t>
  </si>
  <si>
    <t xml:space="preserve">              mely a tv. szerint kötelezően biztosítandó mentességeket és kedvezményeket jelenti</t>
  </si>
  <si>
    <r>
      <t xml:space="preserve">e)         </t>
    </r>
    <r>
      <rPr>
        <sz val="14"/>
        <color indexed="8"/>
        <rFont val="Times New Roman"/>
        <family val="1"/>
      </rPr>
      <t xml:space="preserve"> egyéb nyújtott kedvezmény, vagy kölcsön elengedésének összege:</t>
    </r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</si>
  <si>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</si>
  <si>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</si>
  <si>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</si>
  <si>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</si>
  <si>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</si>
  <si>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</si>
  <si>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</si>
  <si>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</si>
  <si>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</si>
  <si>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</si>
  <si>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</si>
  <si>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</si>
  <si>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</si>
  <si>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</si>
  <si>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</si>
  <si>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</si>
  <si>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</si>
  <si>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</si>
  <si>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</si>
  <si>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</si>
  <si>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</si>
  <si>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</si>
  <si>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</si>
  <si>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</si>
  <si>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</si>
  <si>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</si>
  <si>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</si>
  <si>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 xml:space="preserve"> ELŐIRÁNYZATOK</t>
  </si>
  <si>
    <t>Település üzemeltetés kiadásai</t>
  </si>
  <si>
    <t>Beruházási kiadások összesen:</t>
  </si>
  <si>
    <t>Víz termelés-kezelés-ellátás</t>
  </si>
  <si>
    <t>Szennyvíz gyűjtése, tisztítása, elhelyezése</t>
  </si>
  <si>
    <t>Felújítási kiadások összesen:</t>
  </si>
  <si>
    <t>Egyéb felhalmozási kiadások</t>
  </si>
  <si>
    <t>ÖNKORMÁNYZATI ELŐIRÁNYZATOK</t>
  </si>
  <si>
    <t>MINDÖSSZESEN</t>
  </si>
  <si>
    <t>eredeti ei.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</si>
  <si>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</si>
  <si>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</si>
  <si>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</si>
  <si>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</si>
  <si>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</si>
  <si>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</si>
  <si>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</si>
  <si>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</si>
  <si>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</si>
  <si>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</si>
  <si>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</si>
  <si>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</si>
  <si>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</si>
  <si>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</si>
  <si>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</si>
  <si>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</si>
  <si>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</si>
  <si>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</si>
  <si>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</si>
  <si>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</si>
  <si>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</si>
  <si>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</si>
  <si>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K44</t>
  </si>
  <si>
    <t>K48</t>
  </si>
  <si>
    <t>K4</t>
  </si>
  <si>
    <t>K506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</si>
  <si>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</si>
  <si>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</si>
  <si>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</si>
  <si>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</si>
  <si>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</si>
  <si>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</si>
  <si>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</si>
  <si>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</si>
  <si>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</si>
  <si>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</si>
  <si>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</si>
  <si>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</si>
  <si>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</si>
  <si>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</si>
  <si>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</si>
  <si>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</si>
  <si>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</si>
  <si>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</si>
  <si>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</si>
  <si>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</si>
  <si>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</si>
  <si>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</si>
  <si>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</si>
  <si>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</si>
  <si>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</si>
  <si>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</si>
  <si>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</si>
  <si>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</si>
  <si>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</si>
  <si>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</si>
  <si>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</si>
  <si>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</si>
  <si>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</si>
  <si>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</si>
  <si>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</si>
  <si>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</si>
  <si>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</si>
  <si>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</si>
  <si>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</si>
  <si>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</si>
  <si>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</si>
  <si>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</si>
  <si>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</si>
  <si>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</si>
  <si>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</si>
  <si>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</si>
  <si>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</si>
  <si>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</si>
  <si>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</si>
  <si>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</si>
  <si>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</si>
  <si>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</si>
  <si>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</si>
  <si>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</si>
  <si>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</si>
  <si>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</si>
  <si>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</si>
  <si>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</si>
  <si>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</si>
  <si>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</si>
  <si>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</si>
  <si>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</si>
  <si>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</si>
  <si>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</si>
  <si>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</si>
  <si>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</si>
  <si>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</si>
  <si>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</si>
  <si>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</si>
  <si>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</si>
  <si>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</si>
  <si>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</si>
  <si>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</si>
  <si>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</si>
  <si>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</si>
  <si>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</si>
  <si>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</si>
  <si>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</si>
  <si>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</si>
  <si>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</si>
  <si>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</si>
  <si>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</si>
  <si>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</si>
  <si>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</si>
  <si>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</si>
  <si>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</si>
  <si>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</si>
  <si>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</si>
  <si>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</si>
  <si>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</si>
  <si>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</si>
  <si>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</si>
  <si>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</si>
  <si>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</si>
  <si>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</si>
  <si>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</si>
  <si>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</si>
  <si>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</si>
  <si>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</si>
  <si>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</si>
  <si>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</si>
  <si>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</si>
  <si>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</si>
  <si>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</si>
  <si>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</si>
  <si>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</si>
  <si>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</si>
  <si>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</si>
  <si>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</si>
  <si>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</si>
  <si>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</si>
  <si>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</si>
  <si>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</si>
  <si>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</si>
  <si>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Ellátottak pénzbeli juttatásai </t>
  </si>
  <si>
    <t>Egyéb működési célú támogatások államháztartáson belülre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</si>
  <si>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</si>
  <si>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</si>
  <si>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</si>
  <si>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</si>
  <si>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</si>
  <si>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</si>
  <si>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</si>
  <si>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</si>
  <si>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</si>
  <si>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</si>
  <si>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</si>
  <si>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</si>
  <si>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</si>
  <si>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</si>
  <si>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</si>
  <si>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</si>
  <si>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</si>
  <si>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</si>
  <si>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</si>
  <si>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</si>
  <si>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</si>
  <si>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</si>
  <si>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</si>
  <si>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</si>
  <si>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</si>
  <si>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</si>
  <si>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</si>
  <si>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</si>
  <si>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</si>
  <si>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</si>
  <si>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</si>
  <si>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</si>
  <si>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</si>
  <si>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</si>
  <si>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</si>
  <si>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</si>
  <si>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</si>
  <si>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</si>
  <si>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</si>
  <si>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</si>
  <si>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</si>
  <si>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</si>
  <si>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</si>
  <si>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</si>
  <si>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</si>
  <si>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</si>
  <si>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</si>
  <si>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</si>
  <si>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</si>
  <si>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</si>
  <si>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</si>
  <si>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</si>
  <si>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</si>
  <si>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</si>
  <si>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</si>
  <si>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</si>
  <si>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</si>
  <si>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</si>
  <si>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</si>
  <si>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</si>
  <si>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</si>
  <si>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</si>
  <si>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</si>
  <si>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</si>
  <si>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Önkormányzat </t>
  </si>
  <si>
    <t>Összesen</t>
  </si>
  <si>
    <t>Önkormányzat</t>
  </si>
  <si>
    <t>BEVÉTELEK</t>
  </si>
  <si>
    <t>KIADÁSOK</t>
  </si>
  <si>
    <t>Működést szolgáló bevételek</t>
  </si>
  <si>
    <t>Működési kiadások</t>
  </si>
  <si>
    <t>Személyi juttatások</t>
  </si>
  <si>
    <t>Munkakadókat terhelő járulék</t>
  </si>
  <si>
    <t>Működési bevételek összesen</t>
  </si>
  <si>
    <t>Működési kiadások összesen</t>
  </si>
  <si>
    <t>Felhalmozást szolgáló bevételek</t>
  </si>
  <si>
    <t>Felhalmozási kiadások</t>
  </si>
  <si>
    <t>Felújítási kiadások</t>
  </si>
  <si>
    <t>Beruházási kiadások</t>
  </si>
  <si>
    <t>Felhalmozási bevételek összesen</t>
  </si>
  <si>
    <t>Felhalmozási kiadások összesen</t>
  </si>
  <si>
    <t>BEVÉTELEK MINDÖSSZESEN</t>
  </si>
  <si>
    <t>KIADÁSOK MINDÖSSZESEN</t>
  </si>
  <si>
    <t>Dologi kiadások</t>
  </si>
  <si>
    <t>Ellátottak pénzbeli juttatásai</t>
  </si>
  <si>
    <t>Egyéb működési kiadások</t>
  </si>
  <si>
    <t>Beruházási kiadások előzetes ÁFÁ-ja</t>
  </si>
  <si>
    <t>Felújítási előzetes ÁFÁ-ja</t>
  </si>
  <si>
    <t>Intézményfinanszírozás</t>
  </si>
  <si>
    <t>Felhalmozási célú támogatások államháztartáson belülről</t>
  </si>
  <si>
    <t>Közhatalmi bevételek</t>
  </si>
  <si>
    <t>Felhalmozási bevételek</t>
  </si>
  <si>
    <t>Működési célú átvett pénzeszközök</t>
  </si>
  <si>
    <t>Felhalmozási célú átvett pénzeszközök</t>
  </si>
  <si>
    <t>Előző évi pénzmaradvány igénybevétele</t>
  </si>
  <si>
    <t>alpolgármester, főpolgármester-helyettes, megyei közgyűlés elnöke</t>
  </si>
  <si>
    <t>egyéb, az önkormányzat rendeletében megállapított juttatás</t>
  </si>
  <si>
    <t xml:space="preserve"> - Újszülöttek családjának támogatása</t>
  </si>
  <si>
    <t xml:space="preserve">Egyéb nem intézményi ellátások </t>
  </si>
  <si>
    <t xml:space="preserve">Egyéb működési célú támogatások államháztartáson kívülre </t>
  </si>
  <si>
    <t>Befektetési c.értékpapír beváltása,értékesítése</t>
  </si>
  <si>
    <t>Viziközmű vagyonon végzett beruházás szükség szerint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</si>
  <si>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</si>
  <si>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</si>
  <si>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</si>
  <si>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</si>
  <si>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</si>
  <si>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</si>
  <si>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</si>
  <si>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</si>
  <si>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</si>
  <si>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</si>
  <si>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</si>
  <si>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</si>
  <si>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</si>
  <si>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</si>
  <si>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</si>
  <si>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</si>
  <si>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</si>
  <si>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</si>
  <si>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</si>
  <si>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</si>
  <si>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</si>
  <si>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</si>
  <si>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</si>
  <si>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</si>
  <si>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</si>
  <si>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</si>
  <si>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</si>
  <si>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</si>
  <si>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</si>
  <si>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</si>
  <si>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</si>
  <si>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</si>
  <si>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</si>
  <si>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</si>
  <si>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</si>
  <si>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</si>
  <si>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</si>
  <si>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</si>
  <si>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</si>
  <si>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</si>
  <si>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</si>
  <si>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</si>
  <si>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</si>
  <si>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</si>
  <si>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</si>
  <si>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</si>
  <si>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</si>
  <si>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</si>
  <si>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</si>
  <si>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</si>
  <si>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</si>
  <si>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</si>
  <si>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</si>
  <si>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</si>
  <si>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</si>
  <si>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</si>
  <si>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</si>
  <si>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</si>
  <si>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</si>
  <si>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</si>
  <si>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</si>
  <si>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</si>
  <si>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</si>
  <si>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</si>
  <si>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</si>
  <si>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</si>
  <si>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</si>
  <si>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</si>
  <si>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</si>
  <si>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</si>
  <si>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</si>
  <si>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</si>
  <si>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</si>
  <si>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</si>
  <si>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</si>
  <si>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</si>
  <si>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</si>
  <si>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</si>
  <si>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</si>
  <si>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</si>
  <si>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</si>
  <si>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</si>
  <si>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</si>
  <si>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</si>
  <si>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</si>
  <si>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</si>
  <si>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</si>
  <si>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</si>
  <si>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</si>
  <si>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</si>
  <si>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</si>
  <si>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</si>
  <si>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</si>
  <si>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</si>
  <si>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</si>
  <si>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</si>
  <si>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</si>
  <si>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</si>
  <si>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</si>
  <si>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</si>
  <si>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</si>
  <si>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</si>
  <si>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</si>
  <si>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</si>
  <si>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</si>
  <si>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</si>
  <si>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</si>
  <si>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</si>
  <si>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</si>
  <si>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</si>
  <si>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</si>
  <si>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</si>
  <si>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</si>
  <si>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</si>
  <si>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Működési célú garancia- és kezességvállalásból származó kifizetés államháztartáson kívülre</t>
  </si>
  <si>
    <t>K507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</si>
  <si>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</si>
  <si>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</si>
  <si>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</si>
  <si>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</si>
  <si>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</si>
  <si>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</si>
  <si>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</si>
  <si>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</si>
  <si>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</si>
  <si>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</si>
  <si>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</si>
  <si>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</si>
  <si>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</si>
  <si>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</si>
  <si>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</si>
  <si>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</si>
  <si>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</si>
  <si>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</si>
  <si>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</si>
  <si>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</si>
  <si>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</si>
  <si>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</si>
  <si>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</si>
  <si>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</si>
  <si>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</si>
  <si>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</si>
  <si>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</si>
  <si>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</si>
  <si>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</si>
  <si>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</si>
  <si>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</si>
  <si>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</si>
  <si>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</si>
  <si>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</si>
  <si>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</si>
  <si>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</si>
  <si>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</si>
  <si>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</si>
  <si>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</si>
  <si>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</si>
  <si>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</si>
  <si>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</si>
  <si>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</si>
  <si>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</si>
  <si>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</si>
  <si>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</si>
  <si>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</si>
  <si>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</si>
  <si>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</si>
  <si>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</si>
  <si>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</si>
  <si>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</si>
  <si>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</si>
  <si>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</si>
  <si>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</si>
  <si>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</si>
  <si>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</si>
  <si>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</si>
  <si>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</si>
  <si>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</si>
  <si>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</si>
  <si>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</si>
  <si>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</si>
  <si>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</si>
  <si>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</si>
  <si>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</si>
  <si>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</si>
  <si>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</si>
  <si>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</si>
  <si>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</si>
  <si>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</si>
  <si>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</si>
  <si>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</si>
  <si>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</si>
  <si>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</si>
  <si>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</si>
  <si>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</si>
  <si>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</si>
  <si>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</si>
  <si>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</si>
  <si>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</si>
  <si>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</si>
  <si>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</si>
  <si>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</si>
  <si>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</si>
  <si>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</si>
  <si>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</si>
  <si>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</si>
  <si>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</si>
  <si>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</si>
  <si>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</si>
  <si>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</si>
  <si>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</si>
  <si>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</si>
  <si>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</si>
  <si>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</si>
  <si>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</si>
  <si>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</si>
  <si>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</si>
  <si>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</si>
  <si>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</si>
  <si>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</si>
  <si>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</si>
  <si>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Működési célú visszatérítendő támogatások, kölcsönök nyújtása áht-n.kívülre</t>
  </si>
  <si>
    <t>Viziközmű vagyonon végzett felújítás szükség szerint</t>
  </si>
  <si>
    <t>önkormányzati segély  "átmeneti segély"</t>
  </si>
  <si>
    <t>önkormányzati segély  "temetési segély"</t>
  </si>
  <si>
    <t>Vöröskereszt támogatása</t>
  </si>
  <si>
    <t>BERUHÁZÁSI kiadások</t>
  </si>
  <si>
    <t>B64</t>
  </si>
  <si>
    <t>B65</t>
  </si>
  <si>
    <t>Működési célú visszatérítendő támogatások, kölcsönök visszatérülése áht-n kívülről</t>
  </si>
  <si>
    <t>Működési célú visszatérítendő támogatások, kölcsönök visszatérülése áht-n belülről</t>
  </si>
  <si>
    <t>Egyéb működési célú átvett pénzeszközök áht-n kívülről</t>
  </si>
  <si>
    <t>Egyéb működési célú átvett pénzeszközök áht-n belülről</t>
  </si>
  <si>
    <t>Áht-n belüli megelőlegezés</t>
  </si>
  <si>
    <t>Áht-n belüli megelőlegezés visszafizetése</t>
  </si>
  <si>
    <t>Önkormányzati vagyonnnal való gazdálkodás</t>
  </si>
  <si>
    <r>
      <t xml:space="preserve">FELÚJÍTÁSI </t>
    </r>
    <r>
      <rPr>
        <sz val="11"/>
        <rFont val="Times New Roman"/>
        <family val="1"/>
      </rPr>
      <t>kiadások</t>
    </r>
  </si>
  <si>
    <t xml:space="preserve"> </t>
  </si>
  <si>
    <t>Teljesítés</t>
  </si>
  <si>
    <t>Teljesítés %-a</t>
  </si>
  <si>
    <t>Módosítások</t>
  </si>
  <si>
    <t>ESZKÖZÖK</t>
  </si>
  <si>
    <t>A/I/1        Vagyoni értékű jogok</t>
  </si>
  <si>
    <t>A/I/2        Szellemi termékek</t>
  </si>
  <si>
    <t>A/I/3        Immateriális javak értékhelyesbítése</t>
  </si>
  <si>
    <t xml:space="preserve">A/I        Immateriális javak 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</si>
  <si>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</si>
  <si>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</si>
  <si>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</si>
  <si>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</si>
  <si>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</si>
  <si>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</si>
  <si>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</si>
  <si>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 xml:space="preserve">A/III/2        Tartós hitelviszonyt megtestesítő értékpapírok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</si>
  <si>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</si>
  <si>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</si>
  <si>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</si>
  <si>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</si>
  <si>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</t>
  </si>
  <si>
    <t xml:space="preserve">A)        NEMZETI VAGYONBA TARTOZÓ BEFEKTETETT ESZKÖZÖK 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</si>
  <si>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</si>
  <si>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</si>
  <si>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</si>
  <si>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</si>
  <si>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</si>
  <si>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</si>
  <si>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</si>
  <si>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</si>
  <si>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</si>
  <si>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</si>
  <si>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</si>
  <si>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</si>
  <si>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</si>
  <si>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 xml:space="preserve">B/II        Értékpapírok </t>
  </si>
  <si>
    <t>B)        NEMZETI VAGYONBA TARTOZÓ FORGÓESZKÖZÖK</t>
  </si>
  <si>
    <t>C/I        Hosszú lejáratú betétek</t>
  </si>
  <si>
    <t>C/II        Pénztárak, csekkek, betétkönyvek</t>
  </si>
  <si>
    <t>C/IV        Devizaszámlák</t>
  </si>
  <si>
    <t>C/V        Idegen pénzeszközök</t>
  </si>
  <si>
    <t xml:space="preserve">C)        PÉNZESZKÖZÖK 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</si>
  <si>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</si>
  <si>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</si>
  <si>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</si>
  <si>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</si>
  <si>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</si>
  <si>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</si>
  <si>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</si>
  <si>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</si>
  <si>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</si>
  <si>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</si>
  <si>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D/II/2        Költségvetési évet követően esedékes követelések felhalmozási célú támogatások bevételeire államháztartáson belülről 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</si>
  <si>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</si>
  <si>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</si>
  <si>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</si>
  <si>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 xml:space="preserve">D/II/6        Költségvetési évet követően esedékes követelések működési célú átvett pénzeszközre </t>
  </si>
  <si>
    <t xml:space="preserve">D/II/7        Költségvetési évet követően esedékes követelések felhalmozási célú átvett pénzeszközre </t>
  </si>
  <si>
    <t xml:space="preserve">D/II/8        Költségvetési évet követően esedékes követelések finanszírozási bevételekre </t>
  </si>
  <si>
    <t xml:space="preserve">D/II        Költségvetési évet követően esedékes követelések </t>
  </si>
  <si>
    <t xml:space="preserve">D/III/1        Adott előlegek 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</si>
  <si>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</si>
  <si>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</si>
  <si>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</si>
  <si>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</si>
  <si>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</si>
  <si>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</si>
  <si>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</si>
  <si>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</si>
  <si>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</si>
  <si>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</si>
  <si>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</si>
  <si>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</si>
  <si>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 xml:space="preserve">D)        KÖVETELÉSEK 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</si>
  <si>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</si>
  <si>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</si>
  <si>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</si>
  <si>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</si>
  <si>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</si>
  <si>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</si>
  <si>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</si>
  <si>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</si>
  <si>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</si>
  <si>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</si>
  <si>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</si>
  <si>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</si>
  <si>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 xml:space="preserve">G)        SAJÁT TŐKE 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</si>
  <si>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</si>
  <si>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</si>
  <si>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</si>
  <si>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</si>
  <si>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 xml:space="preserve">H/I/5        Költségvetési évben esedékes kötelezettségek egyéb működési célú kiadásokra </t>
  </si>
  <si>
    <t>H/I/6        Költségvetési évben esedékes kötelezettségek beruházásokra</t>
  </si>
  <si>
    <t>H/I/7        Költségvetési évben esedékes kötelezettségek felújításokra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</si>
  <si>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</si>
  <si>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</si>
  <si>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        Költségvetési évben esedékes kötelezettségek 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</si>
  <si>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</si>
  <si>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</si>
  <si>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</si>
  <si>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</si>
  <si>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 xml:space="preserve">H/II/5        Költségvetési évet követően esedékes kötelezettségek egyéb működési célú kiadásokra </t>
  </si>
  <si>
    <t>H/II/6        Költségvetési évet követően esedékes kötelezettségek beruházásokra</t>
  </si>
  <si>
    <t>H/II/7        Költségvetési évet követően esedékes kötelezettségek felújításokra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</si>
  <si>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</si>
  <si>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</si>
  <si>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</si>
  <si>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</si>
  <si>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</si>
  <si>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</si>
  <si>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</si>
  <si>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</si>
  <si>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</si>
  <si>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</si>
  <si>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 xml:space="preserve">H/III        Kötelezettség jellegű sajátos elszámolások </t>
  </si>
  <si>
    <t xml:space="preserve">H)        KÖTELEZETTSÉGEK 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</si>
  <si>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</si>
  <si>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</si>
  <si>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</si>
  <si>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</si>
  <si>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</si>
  <si>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</t>
  </si>
  <si>
    <t xml:space="preserve">FORRÁSOK ÖSSZESEN </t>
  </si>
  <si>
    <t>KÖLTSÉGVETÉSI SZERV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</si>
  <si>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</si>
  <si>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</si>
  <si>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</si>
  <si>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</si>
  <si>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</si>
  <si>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</si>
  <si>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</si>
  <si>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</si>
  <si>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</si>
  <si>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</si>
  <si>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</si>
  <si>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</si>
  <si>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</si>
  <si>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</si>
  <si>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</si>
  <si>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</si>
  <si>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</si>
  <si>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</si>
  <si>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</si>
  <si>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</si>
  <si>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</si>
  <si>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</si>
  <si>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</si>
  <si>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</si>
  <si>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</si>
  <si>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</si>
  <si>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</si>
  <si>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</si>
  <si>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</si>
  <si>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</si>
  <si>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</si>
  <si>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</si>
  <si>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</si>
  <si>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</si>
  <si>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</si>
  <si>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</si>
  <si>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</si>
  <si>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</si>
  <si>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</si>
  <si>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</si>
  <si>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</si>
  <si>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</si>
  <si>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</si>
  <si>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</si>
  <si>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</si>
  <si>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</si>
  <si>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</si>
  <si>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</si>
  <si>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</si>
  <si>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</si>
  <si>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</si>
  <si>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</si>
  <si>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</si>
  <si>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</si>
  <si>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</si>
  <si>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</si>
  <si>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</si>
  <si>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</si>
  <si>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</si>
  <si>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</si>
  <si>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D/III/1f        - ebből: túlfizetések, téves és visszajáró kifizetések</t>
  </si>
  <si>
    <t>H/III/8        Letétre, megőrzésre, fedezetkezelésre átvett pénzeszközök, biztosítékok</t>
  </si>
  <si>
    <t>Fertőboz Község Önkormányzata</t>
  </si>
  <si>
    <t xml:space="preserve">  </t>
  </si>
  <si>
    <t>Tartalék</t>
  </si>
  <si>
    <t>K513</t>
  </si>
  <si>
    <t>B411</t>
  </si>
  <si>
    <t>Biztosító által fizetett kártérítés</t>
  </si>
  <si>
    <t>B74</t>
  </si>
  <si>
    <t xml:space="preserve">mód. ei. </t>
  </si>
  <si>
    <t>módosított ei.</t>
  </si>
  <si>
    <t>TÖOSZ tagdíj</t>
  </si>
  <si>
    <t>mód. ei.</t>
  </si>
  <si>
    <t>09       Különféle egyéb eredményszemléletű bevételek</t>
  </si>
  <si>
    <t>08       Felhalmozási célú támogatások eredményszemléletű bevételei</t>
  </si>
  <si>
    <t>BURSA ösztöndíj</t>
  </si>
  <si>
    <t>Támogatások nyújtás   ( Ft)</t>
  </si>
  <si>
    <t>Lakosságnak juttatott támogatások, szociális, rászorultsági jellegű ellátások (Ft)</t>
  </si>
  <si>
    <t>Önkéntes Tűzoltó Egyesület Nagycenk</t>
  </si>
  <si>
    <t>MŰKÖDÉSI ÉS FELHALMOZÁSI CÉLÚ BEVÉTELI ÉS KIADÁSI ELŐIRÁNYZATOK ( Ft )</t>
  </si>
  <si>
    <t>A helyi önkormányzat pénzmaradvány kimutatása ( Ft)</t>
  </si>
  <si>
    <t>A helyi önkormányzat eredménykimutatása (Ft)</t>
  </si>
  <si>
    <t>A helyi önkormányzat mérlege ( Ft)</t>
  </si>
  <si>
    <t>A közvetett támogatások (Ft)</t>
  </si>
  <si>
    <t>FEJLESZTÉSEK ( Ft)</t>
  </si>
  <si>
    <t>Kiadások (Ft)</t>
  </si>
  <si>
    <t>Támogatások Összesen.</t>
  </si>
  <si>
    <t>Sopron és Térsége Önk.Társulás ( belső ellenőrzés, fogorvosi ügyelet )</t>
  </si>
  <si>
    <t>Alpokalja Vidékfejlesztési támogatás ( Leader )</t>
  </si>
  <si>
    <t>Bevételek  (Ft)</t>
  </si>
  <si>
    <t>C/III/1       Forintszámlák kincstáron kívüli</t>
  </si>
  <si>
    <t>C/III/2 Kincstárban vezett forintszámlák</t>
  </si>
  <si>
    <t>C/II Forintszámlák</t>
  </si>
  <si>
    <t>C/II Pénztárak,csekkek,betétkönyvek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</si>
  <si>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</si>
  <si>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</si>
  <si>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követelésekegyéb közhatalmi bevételekre</t>
  </si>
  <si>
    <t>D/I/4a - ebből: költségvetési évben esedékes követelések készletértékesítés ellenértékére, szolgáltatások ellenértékére, közvetített szolgáltatások ellenértékére</t>
  </si>
  <si>
    <t>D/I/4f - ebből: költségvetési évben esedékes követelések kamatbevételekre és más nyereségjellegű bevételekre</t>
  </si>
  <si>
    <t>H/II/9e - ebből: költségvetési évet követően esedékes kötelezettségek államháztartáson belüli megelőlegezések visszafizetése</t>
  </si>
  <si>
    <t>Hulladékgazdálkodási Társulás</t>
  </si>
  <si>
    <t>Fertő-táj világörökség</t>
  </si>
  <si>
    <t>Kapuvári vizitársulat</t>
  </si>
  <si>
    <t>Nagycenki Önkéntes Polgárőr Egyesület</t>
  </si>
  <si>
    <t>Családsegítő és Gyermekjóléti Szolgálat Lövő</t>
  </si>
  <si>
    <t xml:space="preserve">Mód. Ei. </t>
  </si>
  <si>
    <t>11/C - Az önkormányzatok általános, köznevelési és szociális feladataihoz kapcsolódó támogatások elszámolása</t>
  </si>
  <si>
    <t>Támogatás évközi változása - Május 15.</t>
  </si>
  <si>
    <t>Támogatás évközi változása - Október 1.</t>
  </si>
  <si>
    <t>Tényleges támogatás</t>
  </si>
  <si>
    <t>Évvégi eltérés (+,-) mutatószám szerinti támogatás (=6-(3+4+5))</t>
  </si>
  <si>
    <t>A 05. űrlap alapján a támogatási jogcímhez kapcsolódó kormányzati funkció szerinti kiadások összege</t>
  </si>
  <si>
    <t>Az önkormányzat által az adott célra december 31-ig ténylegesen felhasznált összeg</t>
  </si>
  <si>
    <t>Többlettámogatás (ha a 7-6+9 &gt;0, akkor 7-6+9; egyébként 0)</t>
  </si>
  <si>
    <t>Visszafizetési kötelezettség (ha a 7-6+9 &lt;0, akkor 7-6+9 abszolútértéke; egyébként 0)</t>
  </si>
  <si>
    <t>01</t>
  </si>
  <si>
    <t>I.1. A települési  önkormányzatok működésének támogatása (09 01 01 01 00)</t>
  </si>
  <si>
    <t>02</t>
  </si>
  <si>
    <t>I.2. Nem közművel összegyűjtött háztartási szennyvíz ártalmatlanítása (09 01 01 02 00)</t>
  </si>
  <si>
    <t>04</t>
  </si>
  <si>
    <t>I.4. Határátkelőhelyek fenntartásának támogatása (09 01 01 04 00)</t>
  </si>
  <si>
    <t>12</t>
  </si>
  <si>
    <t>A központi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</si>
  <si>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</si>
  <si>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</si>
  <si>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Eltérés (=3-4-5)</t>
  </si>
  <si>
    <t>2. melléklet I.5. A költségvetési szerveknél foglalkoztatottak 2018. évi áthúzódó és 2019. évi kompenzációja</t>
  </si>
  <si>
    <t>2.melléklet I.6. Polgármesteri illetmény támogatása</t>
  </si>
  <si>
    <t>2.mellékletei III.2. A települési önkormányzatok szociális feladatainak egyéb támogatása</t>
  </si>
  <si>
    <t>2 melléklet IV.1.d)Települési önkormányzatok nyilvános könyvtári és közmüvelődési feladatainak támogatása</t>
  </si>
  <si>
    <t>3.melléklet I.Helyi Önkormányzatok müködési célú költségvetési támogatásai összesen(20+..+35)</t>
  </si>
  <si>
    <t>Mindösszesen (=1+2+3+4+14+18+19+36+52+..+124)</t>
  </si>
  <si>
    <t>3.melléklet I.8. A települési önkormányzatok szociális célú tűzelőanyag vásárlásához kapcsolodó támogatása</t>
  </si>
  <si>
    <t>Költségvetési törvény szerint igényelt támogatás</t>
  </si>
  <si>
    <t>2022. évi elői.</t>
  </si>
  <si>
    <t>E/III/1 December havi illetmények, munkabérek elszámolása</t>
  </si>
  <si>
    <t>E/I/4 Más előzetesen felszámított nem levonható általános forgalmi adó</t>
  </si>
  <si>
    <t>E/I Előzetesen felszámított általános forgalmi adó elszámolása</t>
  </si>
  <si>
    <t>E/II/2 Más fizetendő általános forgalmi adó</t>
  </si>
  <si>
    <t>E/II Fizetendő általános forgalmi adó elszámolása</t>
  </si>
  <si>
    <t>E/III Egyéb sajátos eszköz oldali elszámolások</t>
  </si>
  <si>
    <t>E)        EGYÉB SAJÁTOS ELSZÁMOLÁSOK</t>
  </si>
  <si>
    <t>Térfigyelő kamera</t>
  </si>
  <si>
    <t>fűnyíró+sövénynyíró+dobozos autó</t>
  </si>
  <si>
    <t>Önkormányzatok jogalkotó, ált. igazgatási tev.</t>
  </si>
  <si>
    <t>2023. évi elői.</t>
  </si>
  <si>
    <t>Tárgyi időszak (2022. év)</t>
  </si>
  <si>
    <t>Önkormányzat 2022. évi zárszámadása</t>
  </si>
  <si>
    <t>2022. évi előirányzat</t>
  </si>
  <si>
    <t>2022. évi mód. ei.</t>
  </si>
  <si>
    <t>2022. évi ei.</t>
  </si>
  <si>
    <t xml:space="preserve">2022. évi ei. mód. </t>
  </si>
  <si>
    <t>2022.évi ei.</t>
  </si>
  <si>
    <t xml:space="preserve">2022. évi mód. ei. </t>
  </si>
  <si>
    <t>2022. évi Zárszámadás</t>
  </si>
  <si>
    <t>2022.évi Zárszámadás</t>
  </si>
  <si>
    <t>2024. évi elői.</t>
  </si>
  <si>
    <t>2025 évi elői.</t>
  </si>
  <si>
    <t>Előző időszak (2021. év)</t>
  </si>
  <si>
    <t>Biztonsági gyerekhinta</t>
  </si>
  <si>
    <t>Trafibox</t>
  </si>
  <si>
    <t>iratmegsemmisitő</t>
  </si>
  <si>
    <t>Közművelődés-hagyományos közösségi kult. Értékek gondozása</t>
  </si>
  <si>
    <t>Emléktábla trianoni emlékműhöz</t>
  </si>
  <si>
    <t>Város és községgazdálkodás</t>
  </si>
  <si>
    <t>HÍD kárpátalja</t>
  </si>
  <si>
    <t>Dr.Szemerédi László támogatása</t>
  </si>
  <si>
    <t>Bodzavirág Nyugdíjas Egyesület</t>
  </si>
  <si>
    <t>D/I/4b - ebből: költségvetési évben esedékes követelések tulajdonosi bevételekre</t>
  </si>
  <si>
    <t>5.cím 2022. évi bérintézkedések támogatása</t>
  </si>
  <si>
    <t>11.cím Polgármester illetménye és költségtérítése emelésének ellentételezése</t>
  </si>
  <si>
    <t>FERTŐBOZ</t>
  </si>
  <si>
    <t>KATASZTERI NAPLÓ</t>
  </si>
  <si>
    <t>Forgalomképesség</t>
  </si>
  <si>
    <t>Hrsz.</t>
  </si>
  <si>
    <t xml:space="preserve"> (ha)</t>
  </si>
  <si>
    <t>(m2)</t>
  </si>
  <si>
    <t>Érték (eFt)</t>
  </si>
  <si>
    <t>1.Forgalomképtelen</t>
  </si>
  <si>
    <t>6/   / /</t>
  </si>
  <si>
    <t>Árok</t>
  </si>
  <si>
    <t>34/   / /</t>
  </si>
  <si>
    <t>Névnélküli út</t>
  </si>
  <si>
    <t>50// /</t>
  </si>
  <si>
    <t>Árok (tulajdoni lapon: folyó)</t>
  </si>
  <si>
    <t>105/   / /</t>
  </si>
  <si>
    <t>108/   / /</t>
  </si>
  <si>
    <t>115// /</t>
  </si>
  <si>
    <t>130// /</t>
  </si>
  <si>
    <t>Közterület (kerékpárút melletti terület)</t>
  </si>
  <si>
    <t>151/  1/ /</t>
  </si>
  <si>
    <t>Fő u.-Mise u.+ buszváró</t>
  </si>
  <si>
    <t>161/   / /</t>
  </si>
  <si>
    <t>Közterület</t>
  </si>
  <si>
    <t>167/  2/ /</t>
  </si>
  <si>
    <t>183/  1/ /</t>
  </si>
  <si>
    <t>183/  3/ /</t>
  </si>
  <si>
    <t>250/2/ /</t>
  </si>
  <si>
    <t>Kisboz u.+buszváró</t>
  </si>
  <si>
    <t>265/   / /</t>
  </si>
  <si>
    <t>266/   / /</t>
  </si>
  <si>
    <t>Kisbozi u.</t>
  </si>
  <si>
    <t>03/   / /</t>
  </si>
  <si>
    <t>Közút</t>
  </si>
  <si>
    <t>027/  1/ /</t>
  </si>
  <si>
    <t>031/   / /</t>
  </si>
  <si>
    <t>068// /</t>
  </si>
  <si>
    <t>182/   /A/</t>
  </si>
  <si>
    <t>Ravatalozó</t>
  </si>
  <si>
    <t>127/1/ /</t>
  </si>
  <si>
    <t>Kerékpárút+buszvárók+tűzoltókocsi szín</t>
  </si>
  <si>
    <t>131/1/ /</t>
  </si>
  <si>
    <t>131/2/ /</t>
  </si>
  <si>
    <t>166/  5/ /</t>
  </si>
  <si>
    <t>143/20/ /</t>
  </si>
  <si>
    <t>Mise út</t>
  </si>
  <si>
    <t>143/ 31/ /</t>
  </si>
  <si>
    <t>Mise u.-Kisboz összekötő út</t>
  </si>
  <si>
    <t>126/7/ /</t>
  </si>
  <si>
    <t xml:space="preserve">Kerékpárút </t>
  </si>
  <si>
    <t>02/  2/ /</t>
  </si>
  <si>
    <t>Kerékpárút</t>
  </si>
  <si>
    <t>137/2/ /</t>
  </si>
  <si>
    <t>Emlékpark (tulajdoni lapon: beépítetlen terület)</t>
  </si>
  <si>
    <t>043/  1/ /</t>
  </si>
  <si>
    <t>044/  1/ /</t>
  </si>
  <si>
    <t>047/ 16/ /</t>
  </si>
  <si>
    <t>/   / /</t>
  </si>
  <si>
    <t>Kisbozi árokrendezés</t>
  </si>
  <si>
    <t>1/ 10/ /</t>
  </si>
  <si>
    <t>250/  7/ /</t>
  </si>
  <si>
    <t>Közpark</t>
  </si>
  <si>
    <t>250/17/ /</t>
  </si>
  <si>
    <t xml:space="preserve">Kisboz u. </t>
  </si>
  <si>
    <t>Kalmárdombi feljáró</t>
  </si>
  <si>
    <t>Közműfedlapok</t>
  </si>
  <si>
    <t>Szent Mihály szobor</t>
  </si>
  <si>
    <t>////</t>
  </si>
  <si>
    <t>I. világháborús emlékmű</t>
  </si>
  <si>
    <t>143/48//</t>
  </si>
  <si>
    <t>Út</t>
  </si>
  <si>
    <t>2.Korlátozottan forgalomképes</t>
  </si>
  <si>
    <t>92// /</t>
  </si>
  <si>
    <t>Beépítetlen ter.(volt gazdasági épület és udvar)</t>
  </si>
  <si>
    <t>166/  3/ /</t>
  </si>
  <si>
    <t>Julianus-völgy, játszótér, szabadtéri színpad</t>
  </si>
  <si>
    <t>136// /</t>
  </si>
  <si>
    <t>Orvosi rendelő-Ifjúsági Klub</t>
  </si>
  <si>
    <t>153/   / /</t>
  </si>
  <si>
    <t>Polgármesteri Hivatal+Könyvtár</t>
  </si>
  <si>
    <t>176// /</t>
  </si>
  <si>
    <t>Egyéb épület (tulajdoni lapon: kultúrház)</t>
  </si>
  <si>
    <t>04/  2/ /</t>
  </si>
  <si>
    <t>Dögtér</t>
  </si>
  <si>
    <t>12/   / /</t>
  </si>
  <si>
    <t>Beépítetlen terület</t>
  </si>
  <si>
    <t>16/   / /</t>
  </si>
  <si>
    <t>18/   / /</t>
  </si>
  <si>
    <t>06/  1/ /</t>
  </si>
  <si>
    <t>Fásított terület</t>
  </si>
  <si>
    <t>Szennyvíz-közmű</t>
  </si>
  <si>
    <t>143/1/ /</t>
  </si>
  <si>
    <t>178/   / /</t>
  </si>
  <si>
    <t>Udvar</t>
  </si>
  <si>
    <t>016/  7/ /</t>
  </si>
  <si>
    <t>Gloriett-kilátó</t>
  </si>
  <si>
    <t>19/   / /</t>
  </si>
  <si>
    <t>Ivóviz-közmű</t>
  </si>
  <si>
    <t>015/  1/ /</t>
  </si>
  <si>
    <t>Szennyvíztisztító területe</t>
  </si>
  <si>
    <t>143/ 33/ /</t>
  </si>
  <si>
    <t>Vizmű terület</t>
  </si>
  <si>
    <t>143/ 34/ /</t>
  </si>
  <si>
    <t>143/ 35/ /</t>
  </si>
  <si>
    <t>157/   / /</t>
  </si>
  <si>
    <t>000000///</t>
  </si>
  <si>
    <t>Közvilágítás beruházásai</t>
  </si>
  <si>
    <t>04/14//</t>
  </si>
  <si>
    <t>Szántó</t>
  </si>
  <si>
    <t>143/12//</t>
  </si>
  <si>
    <t>143/23//</t>
  </si>
  <si>
    <t>3.Forgalomképes</t>
  </si>
  <si>
    <t>250/34//</t>
  </si>
  <si>
    <t xml:space="preserve">8. melléklet </t>
  </si>
  <si>
    <t>VAGYONKIMUTATÁS</t>
  </si>
  <si>
    <t>a könyvviteli mérlegben  szereplő ESZKÖZÖKRŐL (Ft)</t>
  </si>
  <si>
    <t>Sorszám</t>
  </si>
  <si>
    <t>Előző  időszak (2021. év)</t>
  </si>
  <si>
    <t>Tárgyidőszak (2022.év)</t>
  </si>
  <si>
    <t>I. Immateriális javak</t>
  </si>
  <si>
    <t>01.</t>
  </si>
  <si>
    <t>II. Tárgyi eszközök (03+08+13+18+23)</t>
  </si>
  <si>
    <t>02.</t>
  </si>
  <si>
    <t>1. Ingatlanok és kapcsolódó vagyoni értékű jogok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</si>
  <si>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</si>
  <si>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</si>
  <si>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</si>
  <si>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</si>
  <si>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</si>
  <si>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</si>
  <si>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</si>
  <si>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</si>
  <si>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</si>
  <si>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</si>
  <si>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</si>
  <si>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 Forgalomképtelen gépek, berendezések, felszerelések, járművek</t>
  </si>
  <si>
    <t>09.</t>
  </si>
  <si>
    <t>2.2. Nemzetgazdasági szempontból kiemelt jelentőségű gépek, berendezések,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</si>
  <si>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</si>
  <si>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</si>
  <si>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</si>
  <si>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</si>
  <si>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</si>
  <si>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</si>
  <si>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</si>
  <si>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</si>
  <si>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</si>
  <si>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</si>
  <si>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</si>
  <si>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</si>
  <si>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</si>
  <si>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</si>
  <si>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</si>
  <si>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</si>
  <si>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</si>
  <si>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</si>
  <si>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</si>
  <si>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</si>
  <si>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</si>
  <si>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</si>
  <si>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</si>
  <si>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</si>
  <si>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</si>
  <si>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</si>
  <si>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</si>
  <si>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</si>
  <si>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</si>
  <si>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</si>
  <si>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</si>
  <si>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</si>
  <si>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</si>
  <si>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</si>
  <si>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</si>
  <si>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</si>
  <si>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</si>
  <si>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</si>
  <si>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</si>
  <si>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</si>
  <si>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</si>
  <si>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</si>
  <si>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</si>
  <si>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</si>
  <si>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</si>
  <si>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</si>
  <si>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</si>
  <si>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</si>
  <si>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</si>
  <si>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</si>
  <si>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</si>
  <si>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</si>
  <si>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</si>
  <si>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</si>
  <si>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</si>
  <si>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</si>
  <si>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</si>
  <si>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</si>
  <si>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</si>
  <si>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érékhelyesbítése</t>
  </si>
  <si>
    <t>40.</t>
  </si>
  <si>
    <t>3.2. Nemzetgazdasági szempontból kiemelt jelentőségű befektetett pénzügyi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</si>
  <si>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</si>
  <si>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</si>
  <si>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</si>
  <si>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</si>
  <si>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</si>
  <si>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</si>
  <si>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</si>
  <si>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BEFEKTETT ESZKÖZÖK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</si>
  <si>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</si>
  <si>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</si>
  <si>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</si>
  <si>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</si>
  <si>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</si>
  <si>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</si>
  <si>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</si>
  <si>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</si>
  <si>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</si>
  <si>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</si>
  <si>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</si>
  <si>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</si>
  <si>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</si>
  <si>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</si>
  <si>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</si>
  <si>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</si>
  <si>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</si>
  <si>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</si>
  <si>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</si>
  <si>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</si>
  <si>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</si>
  <si>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</si>
  <si>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</si>
  <si>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</si>
  <si>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</si>
  <si>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Általános forgalmi adó elszámolása</t>
  </si>
  <si>
    <t>58.</t>
  </si>
  <si>
    <t>II. Utalványok, bérletek és más hasonló, készpénz-helyettesítő fizetési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</si>
  <si>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</si>
  <si>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</si>
  <si>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</si>
  <si>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</si>
  <si>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</si>
  <si>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(45+48+53+57+60+61)</t>
  </si>
  <si>
    <t>62.</t>
  </si>
  <si>
    <t>a könyvviteli mérlegben szereplő FORRÁSOKRÓL (Ft)</t>
  </si>
  <si>
    <t>I. Nemzeti vagyon iduláskori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</si>
  <si>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</si>
  <si>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</si>
  <si>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</si>
  <si>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</si>
  <si>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</si>
  <si>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(01+02+03+04+05+06)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</si>
  <si>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</si>
  <si>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</si>
  <si>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</si>
  <si>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</si>
  <si>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</si>
  <si>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IDŐBELII ELHATÁROLÁSOK</t>
  </si>
  <si>
    <t>FORRÁSOK ÖSSZESEN (07+11+12+13)</t>
  </si>
  <si>
    <t>A helyi önkormányzat tulajdonában álló gazdálkodó szervezetek működéséből származő kötelezettségek és részesedések alakulása</t>
  </si>
  <si>
    <t>Gazdálkodó szervezet megnevezése</t>
  </si>
  <si>
    <t>Részesedések aránya</t>
  </si>
  <si>
    <t>Részesedések névértéke</t>
  </si>
  <si>
    <t>Részesedések könyv szerinti értéke</t>
  </si>
  <si>
    <t>Kötelezettségek</t>
  </si>
  <si>
    <t>Soproni Vízmű Zrt.</t>
  </si>
  <si>
    <t>Projekt megnevezése,száma</t>
  </si>
  <si>
    <t>Támogatási szerződés szerinti bevételek 2022.</t>
  </si>
  <si>
    <t>Kiadások 2022.</t>
  </si>
  <si>
    <t>Személyi jellegű</t>
  </si>
  <si>
    <t>Dologi</t>
  </si>
  <si>
    <t>Beruházás</t>
  </si>
  <si>
    <t>Felújítás</t>
  </si>
  <si>
    <t>Támogatás visszafizetési kötelezettség</t>
  </si>
  <si>
    <t>Összes kiadás</t>
  </si>
  <si>
    <t>1.</t>
  </si>
  <si>
    <t>Önkormányzaton kívüli EU-s projektekhez  történő hozzájárulás 2022.12.21. előirányzat és teljesítése</t>
  </si>
  <si>
    <t>Támogatott neve, határozatszám</t>
  </si>
  <si>
    <t>Projekt megnevezése</t>
  </si>
  <si>
    <t xml:space="preserve">Eredeti ei. </t>
  </si>
  <si>
    <t>Módosított ei.</t>
  </si>
  <si>
    <t>Összesen:</t>
  </si>
  <si>
    <t>TOP_PLUSZ 1.2.1-21-GM1-2022-00085 Közösségi terek kialakítása, fejlesztése Fertőbozon(volt Vízműtelep átalakítása)</t>
  </si>
  <si>
    <t>12.melléklet</t>
  </si>
  <si>
    <t xml:space="preserve"> A helyi önkormányzatok kiegészítő támogatásainak és egyéb kötött felhasználású támogatásainak elszámolása</t>
  </si>
  <si>
    <t>Európai uniós támogatással megvalósuló projektek bevételei és kiadásai 2022. évben 14. melléklet</t>
  </si>
  <si>
    <t>16.MELLÉKLET</t>
  </si>
  <si>
    <t xml:space="preserve"> 17.MELLÉKLET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</si>
</sst>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__"/>
    <numFmt numFmtId="175" formatCode="\ #######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[$-40E]yyyy\.\ mmmm\ d\."/>
    <numFmt numFmtId="181" formatCode="[$-40E]yyyy/\ mmmm;@"/>
    <numFmt numFmtId="182" formatCode="mmm/yyyy"/>
    <numFmt numFmtId="183" formatCode="#,##0\ _F_t"/>
    <numFmt numFmtId="184" formatCode="_-* #,##0_-;\-* #,##0_-;_-* &quot;-&quot;??_-;_-@_-"/>
    <numFmt numFmtId="185" formatCode="#,##0\ &quot;Ft&quot;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Bookman Old Style"/>
      <family val="1"/>
    </font>
    <font>
      <b/>
      <i/>
      <u val="single"/>
      <sz val="11"/>
      <color indexed="8"/>
      <name val="Bookman Old Style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Bookman Old Style"/>
      <family val="1"/>
    </font>
    <font>
      <b/>
      <sz val="16"/>
      <color indexed="8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Bookman Old Style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Bookman Old Style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1" fillId="22" borderId="7" applyNumberFormat="0" applyFont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" fillId="0" borderId="0">
      <alignment/>
      <protection/>
    </xf>
    <xf numFmtId="0" fontId="7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1" fillId="0" borderId="0" applyFont="0" applyFill="0" applyBorder="0" applyAlignment="0" applyProtection="0"/>
  </cellStyleXfs>
  <cellXfs count="438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4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3" fillId="0" borderId="10" xfId="0" applyFont="1" applyBorder="1" applyAlignment="1">
      <alignment wrapText="1"/>
    </xf>
    <xf numFmtId="0" fontId="7" fillId="34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19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3" fontId="19" fillId="0" borderId="0" xfId="4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35" borderId="14" xfId="0" applyFont="1" applyFill="1" applyBorder="1" applyAlignment="1">
      <alignment/>
    </xf>
    <xf numFmtId="0" fontId="19" fillId="35" borderId="15" xfId="0" applyFont="1" applyFill="1" applyBorder="1" applyAlignment="1">
      <alignment horizontal="center"/>
    </xf>
    <xf numFmtId="0" fontId="18" fillId="35" borderId="15" xfId="0" applyFont="1" applyFill="1" applyBorder="1" applyAlignment="1">
      <alignment/>
    </xf>
    <xf numFmtId="0" fontId="18" fillId="36" borderId="0" xfId="0" applyFont="1" applyFill="1" applyAlignment="1">
      <alignment/>
    </xf>
    <xf numFmtId="0" fontId="18" fillId="36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19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6" xfId="0" applyFont="1" applyBorder="1" applyAlignment="1">
      <alignment horizontal="left"/>
    </xf>
    <xf numFmtId="0" fontId="19" fillId="36" borderId="16" xfId="0" applyFont="1" applyFill="1" applyBorder="1" applyAlignment="1">
      <alignment/>
    </xf>
    <xf numFmtId="0" fontId="19" fillId="0" borderId="16" xfId="0" applyFont="1" applyBorder="1" applyAlignment="1">
      <alignment/>
    </xf>
    <xf numFmtId="0" fontId="19" fillId="35" borderId="17" xfId="0" applyFont="1" applyFill="1" applyBorder="1" applyAlignment="1">
      <alignment/>
    </xf>
    <xf numFmtId="0" fontId="18" fillId="0" borderId="18" xfId="0" applyFont="1" applyBorder="1" applyAlignment="1">
      <alignment/>
    </xf>
    <xf numFmtId="3" fontId="18" fillId="0" borderId="19" xfId="0" applyNumberFormat="1" applyFont="1" applyBorder="1" applyAlignment="1">
      <alignment/>
    </xf>
    <xf numFmtId="3" fontId="18" fillId="0" borderId="19" xfId="0" applyNumberFormat="1" applyFont="1" applyBorder="1" applyAlignment="1">
      <alignment horizontal="left"/>
    </xf>
    <xf numFmtId="3" fontId="19" fillId="36" borderId="19" xfId="0" applyNumberFormat="1" applyFont="1" applyFill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19" xfId="0" applyNumberFormat="1" applyFont="1" applyBorder="1" applyAlignment="1">
      <alignment horizontal="center"/>
    </xf>
    <xf numFmtId="3" fontId="19" fillId="35" borderId="20" xfId="0" applyNumberFormat="1" applyFont="1" applyFill="1" applyBorder="1" applyAlignment="1">
      <alignment/>
    </xf>
    <xf numFmtId="3" fontId="18" fillId="0" borderId="18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3" fontId="19" fillId="36" borderId="18" xfId="0" applyNumberFormat="1" applyFont="1" applyFill="1" applyBorder="1" applyAlignment="1">
      <alignment/>
    </xf>
    <xf numFmtId="3" fontId="19" fillId="0" borderId="18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3" fontId="19" fillId="35" borderId="22" xfId="0" applyNumberFormat="1" applyFont="1" applyFill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3" fillId="0" borderId="21" xfId="0" applyFont="1" applyBorder="1" applyAlignment="1">
      <alignment horizontal="justify"/>
    </xf>
    <xf numFmtId="0" fontId="23" fillId="0" borderId="23" xfId="0" applyFont="1" applyBorder="1" applyAlignment="1">
      <alignment horizontal="justify"/>
    </xf>
    <xf numFmtId="0" fontId="24" fillId="0" borderId="23" xfId="0" applyFont="1" applyBorder="1" applyAlignment="1">
      <alignment horizontal="justify"/>
    </xf>
    <xf numFmtId="0" fontId="25" fillId="0" borderId="24" xfId="0" applyFont="1" applyBorder="1" applyAlignment="1">
      <alignment/>
    </xf>
    <xf numFmtId="0" fontId="23" fillId="0" borderId="23" xfId="0" applyFont="1" applyBorder="1" applyAlignment="1">
      <alignment horizontal="justify" wrapText="1"/>
    </xf>
    <xf numFmtId="3" fontId="25" fillId="0" borderId="24" xfId="0" applyNumberFormat="1" applyFont="1" applyBorder="1" applyAlignment="1">
      <alignment/>
    </xf>
    <xf numFmtId="0" fontId="25" fillId="0" borderId="25" xfId="0" applyFont="1" applyBorder="1" applyAlignment="1">
      <alignment/>
    </xf>
    <xf numFmtId="0" fontId="0" fillId="0" borderId="26" xfId="0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/>
    </xf>
    <xf numFmtId="0" fontId="6" fillId="37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left" vertical="center"/>
    </xf>
    <xf numFmtId="0" fontId="7" fillId="38" borderId="10" xfId="0" applyFont="1" applyFill="1" applyBorder="1" applyAlignment="1">
      <alignment/>
    </xf>
    <xf numFmtId="0" fontId="7" fillId="38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 horizontal="left" vertical="center"/>
    </xf>
    <xf numFmtId="0" fontId="7" fillId="37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3" fontId="30" fillId="34" borderId="10" xfId="0" applyNumberFormat="1" applyFont="1" applyFill="1" applyBorder="1" applyAlignment="1">
      <alignment/>
    </xf>
    <xf numFmtId="3" fontId="31" fillId="34" borderId="10" xfId="0" applyNumberFormat="1" applyFont="1" applyFill="1" applyBorder="1" applyAlignment="1">
      <alignment/>
    </xf>
    <xf numFmtId="3" fontId="31" fillId="0" borderId="10" xfId="0" applyNumberFormat="1" applyFont="1" applyBorder="1" applyAlignment="1">
      <alignment/>
    </xf>
    <xf numFmtId="3" fontId="18" fillId="0" borderId="18" xfId="0" applyNumberFormat="1" applyFont="1" applyBorder="1" applyAlignment="1">
      <alignment horizontal="right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/>
    </xf>
    <xf numFmtId="0" fontId="81" fillId="0" borderId="10" xfId="0" applyFont="1" applyBorder="1" applyAlignment="1">
      <alignment/>
    </xf>
    <xf numFmtId="0" fontId="82" fillId="0" borderId="27" xfId="0" applyFont="1" applyBorder="1" applyAlignment="1">
      <alignment/>
    </xf>
    <xf numFmtId="0" fontId="83" fillId="0" borderId="24" xfId="0" applyFont="1" applyBorder="1" applyAlignment="1">
      <alignment/>
    </xf>
    <xf numFmtId="0" fontId="11" fillId="0" borderId="10" xfId="0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vertical="center"/>
    </xf>
    <xf numFmtId="175" fontId="11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75" fontId="7" fillId="0" borderId="10" xfId="0" applyNumberFormat="1" applyFont="1" applyFill="1" applyBorder="1" applyAlignment="1">
      <alignment vertical="center"/>
    </xf>
    <xf numFmtId="0" fontId="11" fillId="39" borderId="10" xfId="0" applyFont="1" applyFill="1" applyBorder="1" applyAlignment="1">
      <alignment horizontal="left" vertical="center" wrapText="1"/>
    </xf>
    <xf numFmtId="0" fontId="26" fillId="39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74" fontId="11" fillId="0" borderId="10" xfId="0" applyNumberFormat="1" applyFont="1" applyFill="1" applyBorder="1" applyAlignment="1">
      <alignment horizontal="left" vertical="center"/>
    </xf>
    <xf numFmtId="175" fontId="7" fillId="37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40" borderId="28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3" fontId="19" fillId="36" borderId="0" xfId="0" applyNumberFormat="1" applyFont="1" applyFill="1" applyAlignment="1">
      <alignment/>
    </xf>
    <xf numFmtId="0" fontId="81" fillId="0" borderId="0" xfId="0" applyFont="1" applyAlignment="1">
      <alignment/>
    </xf>
    <xf numFmtId="3" fontId="19" fillId="35" borderId="10" xfId="0" applyNumberFormat="1" applyFont="1" applyFill="1" applyBorder="1" applyAlignment="1">
      <alignment/>
    </xf>
    <xf numFmtId="0" fontId="30" fillId="36" borderId="15" xfId="0" applyFont="1" applyFill="1" applyBorder="1" applyAlignment="1">
      <alignment horizontal="left"/>
    </xf>
    <xf numFmtId="0" fontId="30" fillId="36" borderId="10" xfId="0" applyFont="1" applyFill="1" applyBorder="1" applyAlignment="1">
      <alignment horizontal="center"/>
    </xf>
    <xf numFmtId="0" fontId="30" fillId="36" borderId="29" xfId="0" applyFont="1" applyFill="1" applyBorder="1" applyAlignment="1">
      <alignment/>
    </xf>
    <xf numFmtId="0" fontId="30" fillId="36" borderId="19" xfId="0" applyFont="1" applyFill="1" applyBorder="1" applyAlignment="1">
      <alignment horizontal="center"/>
    </xf>
    <xf numFmtId="0" fontId="30" fillId="36" borderId="18" xfId="0" applyFont="1" applyFill="1" applyBorder="1" applyAlignment="1">
      <alignment/>
    </xf>
    <xf numFmtId="0" fontId="18" fillId="35" borderId="30" xfId="0" applyFont="1" applyFill="1" applyBorder="1" applyAlignment="1">
      <alignment/>
    </xf>
    <xf numFmtId="3" fontId="19" fillId="0" borderId="31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19" fillId="35" borderId="10" xfId="0" applyNumberFormat="1" applyFont="1" applyFill="1" applyBorder="1" applyAlignment="1">
      <alignment horizontal="right"/>
    </xf>
    <xf numFmtId="3" fontId="19" fillId="36" borderId="0" xfId="0" applyNumberFormat="1" applyFont="1" applyFill="1" applyBorder="1" applyAlignment="1">
      <alignment/>
    </xf>
    <xf numFmtId="0" fontId="18" fillId="35" borderId="22" xfId="0" applyFont="1" applyFill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19" xfId="0" applyFont="1" applyBorder="1" applyAlignment="1">
      <alignment/>
    </xf>
    <xf numFmtId="0" fontId="19" fillId="0" borderId="19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3" fontId="19" fillId="19" borderId="18" xfId="0" applyNumberFormat="1" applyFont="1" applyFill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/>
    </xf>
    <xf numFmtId="0" fontId="18" fillId="0" borderId="32" xfId="0" applyFont="1" applyBorder="1" applyAlignment="1">
      <alignment/>
    </xf>
    <xf numFmtId="3" fontId="19" fillId="0" borderId="18" xfId="0" applyNumberFormat="1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41" borderId="10" xfId="0" applyFont="1" applyFill="1" applyBorder="1" applyAlignment="1">
      <alignment horizontal="left" vertical="top" wrapText="1"/>
    </xf>
    <xf numFmtId="3" fontId="4" fillId="41" borderId="1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11" fillId="41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 vertical="top" wrapText="1"/>
    </xf>
    <xf numFmtId="3" fontId="4" fillId="35" borderId="10" xfId="0" applyNumberFormat="1" applyFont="1" applyFill="1" applyBorder="1" applyAlignment="1">
      <alignment horizontal="right" vertical="top" wrapText="1"/>
    </xf>
    <xf numFmtId="0" fontId="11" fillId="35" borderId="10" xfId="0" applyFont="1" applyFill="1" applyBorder="1" applyAlignment="1">
      <alignment/>
    </xf>
    <xf numFmtId="0" fontId="6" fillId="41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10" fontId="29" fillId="0" borderId="10" xfId="0" applyNumberFormat="1" applyFont="1" applyBorder="1" applyAlignment="1">
      <alignment/>
    </xf>
    <xf numFmtId="10" fontId="30" fillId="34" borderId="10" xfId="0" applyNumberFormat="1" applyFont="1" applyFill="1" applyBorder="1" applyAlignment="1">
      <alignment/>
    </xf>
    <xf numFmtId="10" fontId="31" fillId="34" borderId="10" xfId="0" applyNumberFormat="1" applyFont="1" applyFill="1" applyBorder="1" applyAlignment="1">
      <alignment/>
    </xf>
    <xf numFmtId="10" fontId="18" fillId="0" borderId="29" xfId="0" applyNumberFormat="1" applyFont="1" applyBorder="1" applyAlignment="1">
      <alignment/>
    </xf>
    <xf numFmtId="10" fontId="19" fillId="36" borderId="29" xfId="0" applyNumberFormat="1" applyFont="1" applyFill="1" applyBorder="1" applyAlignment="1">
      <alignment/>
    </xf>
    <xf numFmtId="10" fontId="19" fillId="35" borderId="35" xfId="0" applyNumberFormat="1" applyFont="1" applyFill="1" applyBorder="1" applyAlignment="1">
      <alignment/>
    </xf>
    <xf numFmtId="10" fontId="18" fillId="0" borderId="32" xfId="0" applyNumberFormat="1" applyFont="1" applyBorder="1" applyAlignment="1">
      <alignment/>
    </xf>
    <xf numFmtId="10" fontId="19" fillId="36" borderId="32" xfId="0" applyNumberFormat="1" applyFont="1" applyFill="1" applyBorder="1" applyAlignment="1">
      <alignment/>
    </xf>
    <xf numFmtId="10" fontId="19" fillId="35" borderId="36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10" fontId="81" fillId="0" borderId="10" xfId="0" applyNumberFormat="1" applyFont="1" applyBorder="1" applyAlignment="1">
      <alignment/>
    </xf>
    <xf numFmtId="10" fontId="85" fillId="0" borderId="10" xfId="0" applyNumberFormat="1" applyFont="1" applyBorder="1" applyAlignment="1">
      <alignment/>
    </xf>
    <xf numFmtId="10" fontId="19" fillId="36" borderId="0" xfId="0" applyNumberFormat="1" applyFont="1" applyFill="1" applyBorder="1" applyAlignment="1">
      <alignment/>
    </xf>
    <xf numFmtId="10" fontId="19" fillId="0" borderId="37" xfId="0" applyNumberFormat="1" applyFont="1" applyBorder="1" applyAlignment="1">
      <alignment/>
    </xf>
    <xf numFmtId="10" fontId="19" fillId="0" borderId="31" xfId="0" applyNumberFormat="1" applyFont="1" applyBorder="1" applyAlignment="1">
      <alignment/>
    </xf>
    <xf numFmtId="10" fontId="18" fillId="0" borderId="31" xfId="0" applyNumberFormat="1" applyFont="1" applyBorder="1" applyAlignment="1">
      <alignment/>
    </xf>
    <xf numFmtId="0" fontId="20" fillId="34" borderId="10" xfId="0" applyFont="1" applyFill="1" applyBorder="1" applyAlignment="1">
      <alignment vertical="center" wrapText="1"/>
    </xf>
    <xf numFmtId="3" fontId="28" fillId="34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0" fillId="42" borderId="10" xfId="0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0" fontId="28" fillId="42" borderId="10" xfId="0" applyFont="1" applyFill="1" applyBorder="1" applyAlignment="1">
      <alignment horizontal="left" vertical="center"/>
    </xf>
    <xf numFmtId="10" fontId="28" fillId="42" borderId="10" xfId="0" applyNumberFormat="1" applyFont="1" applyFill="1" applyBorder="1" applyAlignment="1">
      <alignment/>
    </xf>
    <xf numFmtId="0" fontId="86" fillId="0" borderId="0" xfId="0" applyFont="1" applyAlignment="1">
      <alignment wrapText="1"/>
    </xf>
    <xf numFmtId="10" fontId="81" fillId="43" borderId="10" xfId="0" applyNumberFormat="1" applyFont="1" applyFill="1" applyBorder="1" applyAlignment="1">
      <alignment/>
    </xf>
    <xf numFmtId="0" fontId="5" fillId="0" borderId="10" xfId="0" applyFont="1" applyBorder="1" applyAlignment="1" quotePrefix="1">
      <alignment horizontal="left" vertical="top" wrapText="1"/>
    </xf>
    <xf numFmtId="3" fontId="81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3" fontId="84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3" fontId="85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 horizontal="left" vertical="center" wrapText="1"/>
    </xf>
    <xf numFmtId="3" fontId="20" fillId="0" borderId="10" xfId="0" applyNumberFormat="1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left" vertical="center"/>
    </xf>
    <xf numFmtId="3" fontId="20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3" fontId="21" fillId="0" borderId="10" xfId="0" applyNumberFormat="1" applyFont="1" applyBorder="1" applyAlignment="1">
      <alignment/>
    </xf>
    <xf numFmtId="3" fontId="28" fillId="42" borderId="10" xfId="0" applyNumberFormat="1" applyFont="1" applyFill="1" applyBorder="1" applyAlignment="1">
      <alignment/>
    </xf>
    <xf numFmtId="0" fontId="81" fillId="0" borderId="10" xfId="0" applyFont="1" applyFill="1" applyBorder="1" applyAlignment="1">
      <alignment horizontal="left" vertical="center" wrapText="1"/>
    </xf>
    <xf numFmtId="0" fontId="85" fillId="34" borderId="10" xfId="0" applyFont="1" applyFill="1" applyBorder="1" applyAlignment="1">
      <alignment horizontal="left" vertical="center" wrapText="1"/>
    </xf>
    <xf numFmtId="3" fontId="85" fillId="34" borderId="1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5" fillId="0" borderId="10" xfId="0" applyFont="1" applyFill="1" applyBorder="1" applyAlignment="1">
      <alignment/>
    </xf>
    <xf numFmtId="0" fontId="28" fillId="34" borderId="18" xfId="0" applyFont="1" applyFill="1" applyBorder="1" applyAlignment="1">
      <alignment horizontal="left" vertical="center"/>
    </xf>
    <xf numFmtId="0" fontId="81" fillId="0" borderId="18" xfId="0" applyFont="1" applyFill="1" applyBorder="1" applyAlignment="1">
      <alignment horizontal="left" vertical="center"/>
    </xf>
    <xf numFmtId="0" fontId="85" fillId="34" borderId="18" xfId="0" applyFont="1" applyFill="1" applyBorder="1" applyAlignment="1">
      <alignment horizontal="left" vertical="center"/>
    </xf>
    <xf numFmtId="0" fontId="81" fillId="0" borderId="18" xfId="0" applyFont="1" applyBorder="1" applyAlignment="1">
      <alignment/>
    </xf>
    <xf numFmtId="3" fontId="59" fillId="0" borderId="10" xfId="0" applyNumberFormat="1" applyFont="1" applyBorder="1" applyAlignment="1">
      <alignment/>
    </xf>
    <xf numFmtId="0" fontId="81" fillId="0" borderId="10" xfId="0" applyFont="1" applyFill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38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84" fillId="0" borderId="18" xfId="0" applyFont="1" applyBorder="1" applyAlignment="1">
      <alignment/>
    </xf>
    <xf numFmtId="3" fontId="84" fillId="0" borderId="10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left"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left" vertical="center"/>
    </xf>
    <xf numFmtId="3" fontId="32" fillId="0" borderId="0" xfId="0" applyNumberFormat="1" applyFont="1" applyAlignment="1">
      <alignment/>
    </xf>
    <xf numFmtId="0" fontId="19" fillId="0" borderId="39" xfId="0" applyFont="1" applyBorder="1" applyAlignment="1">
      <alignment/>
    </xf>
    <xf numFmtId="0" fontId="18" fillId="0" borderId="13" xfId="0" applyFont="1" applyBorder="1" applyAlignment="1">
      <alignment/>
    </xf>
    <xf numFmtId="3" fontId="18" fillId="0" borderId="40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41" xfId="0" applyNumberFormat="1" applyFont="1" applyBorder="1" applyAlignment="1">
      <alignment/>
    </xf>
    <xf numFmtId="0" fontId="18" fillId="0" borderId="42" xfId="0" applyFont="1" applyBorder="1" applyAlignment="1">
      <alignment horizontal="center"/>
    </xf>
    <xf numFmtId="10" fontId="19" fillId="44" borderId="10" xfId="0" applyNumberFormat="1" applyFont="1" applyFill="1" applyBorder="1" applyAlignment="1">
      <alignment/>
    </xf>
    <xf numFmtId="0" fontId="19" fillId="0" borderId="13" xfId="0" applyFont="1" applyBorder="1" applyAlignment="1">
      <alignment horizontal="center"/>
    </xf>
    <xf numFmtId="3" fontId="87" fillId="0" borderId="31" xfId="0" applyNumberFormat="1" applyFont="1" applyBorder="1" applyAlignment="1">
      <alignment/>
    </xf>
    <xf numFmtId="10" fontId="19" fillId="0" borderId="40" xfId="0" applyNumberFormat="1" applyFont="1" applyBorder="1" applyAlignment="1">
      <alignment/>
    </xf>
    <xf numFmtId="10" fontId="19" fillId="35" borderId="10" xfId="0" applyNumberFormat="1" applyFont="1" applyFill="1" applyBorder="1" applyAlignment="1">
      <alignment horizontal="right"/>
    </xf>
    <xf numFmtId="10" fontId="19" fillId="0" borderId="27" xfId="0" applyNumberFormat="1" applyFont="1" applyBorder="1" applyAlignment="1">
      <alignment/>
    </xf>
    <xf numFmtId="10" fontId="19" fillId="0" borderId="26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3" fontId="88" fillId="0" borderId="40" xfId="0" applyNumberFormat="1" applyFont="1" applyBorder="1" applyAlignment="1">
      <alignment/>
    </xf>
    <xf numFmtId="3" fontId="88" fillId="0" borderId="26" xfId="0" applyNumberFormat="1" applyFont="1" applyBorder="1" applyAlignment="1">
      <alignment/>
    </xf>
    <xf numFmtId="3" fontId="19" fillId="35" borderId="19" xfId="0" applyNumberFormat="1" applyFont="1" applyFill="1" applyBorder="1" applyAlignment="1">
      <alignment/>
    </xf>
    <xf numFmtId="3" fontId="18" fillId="0" borderId="26" xfId="0" applyNumberFormat="1" applyFont="1" applyBorder="1" applyAlignment="1">
      <alignment/>
    </xf>
    <xf numFmtId="0" fontId="84" fillId="36" borderId="19" xfId="0" applyFont="1" applyFill="1" applyBorder="1" applyAlignment="1">
      <alignment horizontal="center"/>
    </xf>
    <xf numFmtId="0" fontId="30" fillId="36" borderId="43" xfId="0" applyFont="1" applyFill="1" applyBorder="1" applyAlignment="1">
      <alignment horizontal="left"/>
    </xf>
    <xf numFmtId="0" fontId="19" fillId="0" borderId="44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26" xfId="0" applyFont="1" applyBorder="1" applyAlignment="1">
      <alignment/>
    </xf>
    <xf numFmtId="0" fontId="19" fillId="35" borderId="34" xfId="0" applyFont="1" applyFill="1" applyBorder="1" applyAlignment="1">
      <alignment/>
    </xf>
    <xf numFmtId="0" fontId="19" fillId="35" borderId="34" xfId="0" applyFont="1" applyFill="1" applyBorder="1" applyAlignment="1">
      <alignment horizontal="center"/>
    </xf>
    <xf numFmtId="0" fontId="18" fillId="35" borderId="34" xfId="0" applyFont="1" applyFill="1" applyBorder="1" applyAlignment="1">
      <alignment/>
    </xf>
    <xf numFmtId="0" fontId="30" fillId="36" borderId="12" xfId="0" applyFont="1" applyFill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3" fontId="19" fillId="0" borderId="19" xfId="0" applyNumberFormat="1" applyFont="1" applyBorder="1" applyAlignment="1">
      <alignment horizontal="right"/>
    </xf>
    <xf numFmtId="3" fontId="18" fillId="0" borderId="32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top" wrapText="1"/>
    </xf>
    <xf numFmtId="3" fontId="37" fillId="0" borderId="10" xfId="0" applyNumberFormat="1" applyFont="1" applyBorder="1" applyAlignment="1">
      <alignment horizontal="right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left" vertical="top" wrapText="1"/>
    </xf>
    <xf numFmtId="3" fontId="38" fillId="0" borderId="10" xfId="0" applyNumberFormat="1" applyFont="1" applyBorder="1" applyAlignment="1">
      <alignment horizontal="right" vertical="top" wrapText="1"/>
    </xf>
    <xf numFmtId="0" fontId="77" fillId="0" borderId="0" xfId="0" applyFont="1" applyAlignment="1">
      <alignment/>
    </xf>
    <xf numFmtId="0" fontId="77" fillId="0" borderId="0" xfId="0" applyFont="1" applyAlignment="1">
      <alignment wrapText="1"/>
    </xf>
    <xf numFmtId="0" fontId="77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wrapText="1"/>
    </xf>
    <xf numFmtId="3" fontId="77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3" fontId="21" fillId="0" borderId="24" xfId="0" applyNumberFormat="1" applyFont="1" applyBorder="1" applyAlignment="1">
      <alignment/>
    </xf>
    <xf numFmtId="3" fontId="87" fillId="0" borderId="40" xfId="0" applyNumberFormat="1" applyFont="1" applyBorder="1" applyAlignment="1">
      <alignment/>
    </xf>
    <xf numFmtId="0" fontId="19" fillId="0" borderId="13" xfId="0" applyFont="1" applyBorder="1" applyAlignment="1">
      <alignment horizontal="left"/>
    </xf>
    <xf numFmtId="3" fontId="33" fillId="0" borderId="10" xfId="0" applyNumberFormat="1" applyFont="1" applyBorder="1" applyAlignment="1">
      <alignment/>
    </xf>
    <xf numFmtId="0" fontId="18" fillId="0" borderId="41" xfId="0" applyFont="1" applyBorder="1" applyAlignment="1">
      <alignment horizontal="left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87" fillId="0" borderId="34" xfId="0" applyFont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81" fillId="0" borderId="0" xfId="0" applyFont="1" applyAlignment="1">
      <alignment horizontal="right" vertical="center" wrapText="1"/>
    </xf>
    <xf numFmtId="0" fontId="81" fillId="0" borderId="0" xfId="0" applyFont="1" applyAlignment="1">
      <alignment horizontal="left" vertical="center" wrapText="1"/>
    </xf>
    <xf numFmtId="0" fontId="81" fillId="0" borderId="0" xfId="0" applyFont="1" applyAlignment="1">
      <alignment vertical="center" wrapText="1"/>
    </xf>
    <xf numFmtId="0" fontId="40" fillId="45" borderId="45" xfId="0" applyFont="1" applyFill="1" applyBorder="1" applyAlignment="1">
      <alignment horizontal="center" vertical="center" wrapText="1"/>
    </xf>
    <xf numFmtId="0" fontId="40" fillId="45" borderId="46" xfId="0" applyFont="1" applyFill="1" applyBorder="1" applyAlignment="1">
      <alignment horizontal="center" vertical="center" wrapText="1"/>
    </xf>
    <xf numFmtId="0" fontId="91" fillId="45" borderId="46" xfId="0" applyFont="1" applyFill="1" applyBorder="1" applyAlignment="1">
      <alignment horizontal="center" vertical="center" wrapText="1"/>
    </xf>
    <xf numFmtId="0" fontId="91" fillId="45" borderId="47" xfId="0" applyFont="1" applyFill="1" applyBorder="1" applyAlignment="1">
      <alignment horizontal="center" vertical="center" wrapText="1"/>
    </xf>
    <xf numFmtId="0" fontId="85" fillId="19" borderId="16" xfId="0" applyFont="1" applyFill="1" applyBorder="1" applyAlignment="1">
      <alignment vertical="center" wrapText="1"/>
    </xf>
    <xf numFmtId="0" fontId="85" fillId="19" borderId="10" xfId="0" applyFont="1" applyFill="1" applyBorder="1" applyAlignment="1">
      <alignment horizontal="center" vertical="center" wrapText="1"/>
    </xf>
    <xf numFmtId="184" fontId="85" fillId="19" borderId="10" xfId="40" applyNumberFormat="1" applyFont="1" applyFill="1" applyBorder="1" applyAlignment="1">
      <alignment vertical="center" wrapText="1"/>
    </xf>
    <xf numFmtId="184" fontId="85" fillId="19" borderId="32" xfId="40" applyNumberFormat="1" applyFont="1" applyFill="1" applyBorder="1" applyAlignment="1">
      <alignment vertical="center" wrapText="1"/>
    </xf>
    <xf numFmtId="0" fontId="85" fillId="0" borderId="16" xfId="0" applyFont="1" applyBorder="1" applyAlignment="1">
      <alignment vertical="center" wrapText="1"/>
    </xf>
    <xf numFmtId="0" fontId="85" fillId="0" borderId="10" xfId="0" applyFont="1" applyBorder="1" applyAlignment="1">
      <alignment horizontal="center" vertical="center" wrapText="1"/>
    </xf>
    <xf numFmtId="184" fontId="85" fillId="0" borderId="10" xfId="40" applyNumberFormat="1" applyFont="1" applyFill="1" applyBorder="1" applyAlignment="1">
      <alignment vertical="center" wrapText="1"/>
    </xf>
    <xf numFmtId="16" fontId="81" fillId="0" borderId="16" xfId="0" applyNumberFormat="1" applyFont="1" applyBorder="1" applyAlignment="1">
      <alignment vertical="center" wrapText="1"/>
    </xf>
    <xf numFmtId="0" fontId="81" fillId="0" borderId="10" xfId="0" applyFont="1" applyBorder="1" applyAlignment="1">
      <alignment horizontal="center" vertical="center" wrapText="1"/>
    </xf>
    <xf numFmtId="184" fontId="81" fillId="0" borderId="10" xfId="40" applyNumberFormat="1" applyFont="1" applyBorder="1" applyAlignment="1">
      <alignment vertical="center" wrapText="1"/>
    </xf>
    <xf numFmtId="184" fontId="81" fillId="0" borderId="32" xfId="40" applyNumberFormat="1" applyFont="1" applyBorder="1" applyAlignment="1">
      <alignment vertical="center" wrapText="1"/>
    </xf>
    <xf numFmtId="0" fontId="81" fillId="0" borderId="16" xfId="0" applyFont="1" applyBorder="1" applyAlignment="1">
      <alignment vertical="center" wrapText="1"/>
    </xf>
    <xf numFmtId="184" fontId="85" fillId="0" borderId="10" xfId="40" applyNumberFormat="1" applyFont="1" applyBorder="1" applyAlignment="1">
      <alignment vertical="center" wrapText="1"/>
    </xf>
    <xf numFmtId="184" fontId="85" fillId="0" borderId="32" xfId="40" applyNumberFormat="1" applyFont="1" applyBorder="1" applyAlignment="1">
      <alignment vertical="center" wrapText="1"/>
    </xf>
    <xf numFmtId="0" fontId="85" fillId="46" borderId="16" xfId="0" applyFont="1" applyFill="1" applyBorder="1" applyAlignment="1">
      <alignment vertical="center" wrapText="1"/>
    </xf>
    <xf numFmtId="0" fontId="85" fillId="46" borderId="10" xfId="0" applyFont="1" applyFill="1" applyBorder="1" applyAlignment="1">
      <alignment horizontal="center" vertical="center" wrapText="1"/>
    </xf>
    <xf numFmtId="184" fontId="85" fillId="46" borderId="10" xfId="40" applyNumberFormat="1" applyFont="1" applyFill="1" applyBorder="1" applyAlignment="1">
      <alignment vertical="center" wrapText="1"/>
    </xf>
    <xf numFmtId="184" fontId="85" fillId="46" borderId="32" xfId="40" applyNumberFormat="1" applyFont="1" applyFill="1" applyBorder="1" applyAlignment="1">
      <alignment vertical="center" wrapText="1"/>
    </xf>
    <xf numFmtId="0" fontId="91" fillId="45" borderId="17" xfId="0" applyFont="1" applyFill="1" applyBorder="1" applyAlignment="1">
      <alignment vertical="center" wrapText="1"/>
    </xf>
    <xf numFmtId="0" fontId="91" fillId="45" borderId="48" xfId="0" applyFont="1" applyFill="1" applyBorder="1" applyAlignment="1">
      <alignment horizontal="center" vertical="center" wrapText="1"/>
    </xf>
    <xf numFmtId="184" fontId="91" fillId="45" borderId="48" xfId="40" applyNumberFormat="1" applyFont="1" applyFill="1" applyBorder="1" applyAlignment="1">
      <alignment vertical="center" wrapText="1"/>
    </xf>
    <xf numFmtId="184" fontId="91" fillId="45" borderId="36" xfId="40" applyNumberFormat="1" applyFont="1" applyFill="1" applyBorder="1" applyAlignment="1">
      <alignment vertical="center" wrapText="1"/>
    </xf>
    <xf numFmtId="0" fontId="81" fillId="0" borderId="0" xfId="0" applyFont="1" applyAlignment="1">
      <alignment horizontal="center" vertical="center" wrapText="1"/>
    </xf>
    <xf numFmtId="184" fontId="81" fillId="0" borderId="10" xfId="0" applyNumberFormat="1" applyFont="1" applyBorder="1" applyAlignment="1">
      <alignment vertical="center" wrapText="1"/>
    </xf>
    <xf numFmtId="184" fontId="81" fillId="0" borderId="32" xfId="0" applyNumberFormat="1" applyFont="1" applyBorder="1" applyAlignment="1">
      <alignment vertical="center" wrapText="1"/>
    </xf>
    <xf numFmtId="184" fontId="85" fillId="46" borderId="10" xfId="0" applyNumberFormat="1" applyFont="1" applyFill="1" applyBorder="1" applyAlignment="1">
      <alignment vertical="center" wrapText="1"/>
    </xf>
    <xf numFmtId="184" fontId="85" fillId="46" borderId="32" xfId="0" applyNumberFormat="1" applyFont="1" applyFill="1" applyBorder="1" applyAlignment="1">
      <alignment vertical="center" wrapText="1"/>
    </xf>
    <xf numFmtId="184" fontId="91" fillId="45" borderId="48" xfId="0" applyNumberFormat="1" applyFont="1" applyFill="1" applyBorder="1" applyAlignment="1">
      <alignment vertical="center" wrapText="1"/>
    </xf>
    <xf numFmtId="184" fontId="91" fillId="45" borderId="36" xfId="0" applyNumberFormat="1" applyFont="1" applyFill="1" applyBorder="1" applyAlignment="1">
      <alignment vertical="center" wrapText="1"/>
    </xf>
    <xf numFmtId="185" fontId="81" fillId="0" borderId="0" xfId="0" applyNumberFormat="1" applyFont="1" applyAlignment="1">
      <alignment horizontal="center" vertical="center"/>
    </xf>
    <xf numFmtId="0" fontId="8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8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185" fontId="82" fillId="0" borderId="0" xfId="0" applyNumberFormat="1" applyFont="1" applyAlignment="1">
      <alignment horizontal="left" vertical="center"/>
    </xf>
    <xf numFmtId="185" fontId="82" fillId="0" borderId="0" xfId="0" applyNumberFormat="1" applyFont="1" applyAlignment="1">
      <alignment horizontal="center" vertical="center"/>
    </xf>
    <xf numFmtId="10" fontId="82" fillId="0" borderId="0" xfId="0" applyNumberFormat="1" applyFont="1" applyAlignment="1">
      <alignment horizontal="center" vertical="center"/>
    </xf>
    <xf numFmtId="0" fontId="85" fillId="45" borderId="49" xfId="0" applyFont="1" applyFill="1" applyBorder="1" applyAlignment="1">
      <alignment horizontal="center" vertical="center" wrapText="1"/>
    </xf>
    <xf numFmtId="185" fontId="85" fillId="45" borderId="50" xfId="0" applyNumberFormat="1" applyFont="1" applyFill="1" applyBorder="1" applyAlignment="1">
      <alignment horizontal="center" vertical="center" wrapText="1"/>
    </xf>
    <xf numFmtId="10" fontId="85" fillId="45" borderId="51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185" fontId="82" fillId="0" borderId="0" xfId="0" applyNumberFormat="1" applyFont="1" applyAlignment="1">
      <alignment horizontal="center" vertical="center" wrapText="1"/>
    </xf>
    <xf numFmtId="0" fontId="82" fillId="0" borderId="52" xfId="0" applyFont="1" applyBorder="1" applyAlignment="1">
      <alignment horizontal="center" vertical="center"/>
    </xf>
    <xf numFmtId="10" fontId="82" fillId="0" borderId="53" xfId="63" applyNumberFormat="1" applyFont="1" applyBorder="1" applyAlignment="1">
      <alignment horizontal="right" vertical="center"/>
    </xf>
    <xf numFmtId="185" fontId="82" fillId="0" borderId="53" xfId="0" applyNumberFormat="1" applyFont="1" applyBorder="1" applyAlignment="1">
      <alignment horizontal="right" vertical="center"/>
    </xf>
    <xf numFmtId="185" fontId="82" fillId="0" borderId="54" xfId="0" applyNumberFormat="1" applyFont="1" applyBorder="1" applyAlignment="1">
      <alignment horizontal="right" vertical="center"/>
    </xf>
    <xf numFmtId="0" fontId="84" fillId="45" borderId="55" xfId="0" applyFont="1" applyFill="1" applyBorder="1" applyAlignment="1">
      <alignment horizontal="center" vertical="center"/>
    </xf>
    <xf numFmtId="10" fontId="82" fillId="45" borderId="56" xfId="63" applyNumberFormat="1" applyFont="1" applyFill="1" applyBorder="1" applyAlignment="1">
      <alignment horizontal="right" vertical="center"/>
    </xf>
    <xf numFmtId="185" fontId="82" fillId="45" borderId="56" xfId="0" applyNumberFormat="1" applyFont="1" applyFill="1" applyBorder="1" applyAlignment="1">
      <alignment horizontal="right" vertical="center"/>
    </xf>
    <xf numFmtId="185" fontId="82" fillId="45" borderId="57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6" fontId="0" fillId="0" borderId="10" xfId="0" applyNumberFormat="1" applyFont="1" applyBorder="1" applyAlignment="1">
      <alignment/>
    </xf>
    <xf numFmtId="6" fontId="77" fillId="0" borderId="1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58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3" fontId="85" fillId="0" borderId="18" xfId="0" applyNumberFormat="1" applyFont="1" applyBorder="1" applyAlignment="1">
      <alignment horizontal="center"/>
    </xf>
    <xf numFmtId="3" fontId="19" fillId="0" borderId="0" xfId="40" applyNumberFormat="1" applyFont="1" applyAlignment="1">
      <alignment horizontal="center"/>
    </xf>
    <xf numFmtId="0" fontId="19" fillId="0" borderId="59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60" xfId="0" applyFont="1" applyBorder="1" applyAlignment="1">
      <alignment/>
    </xf>
    <xf numFmtId="0" fontId="19" fillId="0" borderId="13" xfId="0" applyFont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19" fillId="0" borderId="59" xfId="0" applyFont="1" applyBorder="1" applyAlignment="1">
      <alignment horizontal="left"/>
    </xf>
    <xf numFmtId="0" fontId="77" fillId="0" borderId="40" xfId="0" applyFont="1" applyBorder="1" applyAlignment="1">
      <alignment horizontal="left"/>
    </xf>
    <xf numFmtId="3" fontId="22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3" fontId="20" fillId="0" borderId="61" xfId="0" applyNumberFormat="1" applyFont="1" applyBorder="1" applyAlignment="1">
      <alignment horizontal="center" vertical="center"/>
    </xf>
    <xf numFmtId="3" fontId="20" fillId="0" borderId="62" xfId="0" applyNumberFormat="1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9" fillId="0" borderId="29" xfId="0" applyFont="1" applyBorder="1" applyAlignment="1">
      <alignment horizontal="center"/>
    </xf>
    <xf numFmtId="0" fontId="0" fillId="0" borderId="64" xfId="0" applyBorder="1" applyAlignment="1">
      <alignment/>
    </xf>
    <xf numFmtId="0" fontId="2" fillId="0" borderId="2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37" fillId="0" borderId="18" xfId="0" applyFont="1" applyBorder="1" applyAlignment="1">
      <alignment horizontal="center" vertical="top" wrapText="1"/>
    </xf>
    <xf numFmtId="0" fontId="37" fillId="0" borderId="29" xfId="0" applyFont="1" applyBorder="1" applyAlignment="1">
      <alignment horizontal="center" vertical="top" wrapText="1"/>
    </xf>
    <xf numFmtId="0" fontId="37" fillId="0" borderId="19" xfId="0" applyFont="1" applyBorder="1" applyAlignment="1">
      <alignment horizontal="center" vertical="top" wrapText="1"/>
    </xf>
    <xf numFmtId="0" fontId="77" fillId="0" borderId="0" xfId="0" applyFont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77" fillId="0" borderId="37" xfId="0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wrapText="1"/>
    </xf>
    <xf numFmtId="0" fontId="77" fillId="0" borderId="34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7" fillId="0" borderId="0" xfId="0" applyFont="1" applyAlignment="1">
      <alignment horizontal="center"/>
    </xf>
    <xf numFmtId="0" fontId="77" fillId="0" borderId="18" xfId="0" applyFont="1" applyBorder="1" applyAlignment="1">
      <alignment horizontal="center" wrapText="1"/>
    </xf>
    <xf numFmtId="0" fontId="77" fillId="0" borderId="19" xfId="0" applyFont="1" applyBorder="1" applyAlignment="1">
      <alignment horizontal="center" wrapText="1"/>
    </xf>
    <xf numFmtId="0" fontId="77" fillId="0" borderId="18" xfId="0" applyFont="1" applyBorder="1" applyAlignment="1">
      <alignment horizontal="center"/>
    </xf>
    <xf numFmtId="0" fontId="77" fillId="0" borderId="29" xfId="0" applyFont="1" applyBorder="1" applyAlignment="1">
      <alignment horizontal="center"/>
    </xf>
    <xf numFmtId="0" fontId="77" fillId="0" borderId="19" xfId="0" applyFont="1" applyBorder="1" applyAlignment="1">
      <alignment horizontal="center"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91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 wrapText="1"/>
    </xf>
    <xf numFmtId="0" fontId="81" fillId="0" borderId="0" xfId="0" applyFont="1" applyAlignment="1">
      <alignment horizontal="left" vertical="center" wrapText="1"/>
    </xf>
    <xf numFmtId="0" fontId="81" fillId="0" borderId="65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Layout" workbookViewId="0" topLeftCell="A1">
      <selection activeCell="C25" sqref="C25"/>
    </sheetView>
  </sheetViews>
  <sheetFormatPr defaultColWidth="9.00390625" defaultRowHeight="15"/>
  <cols>
    <col min="1" max="1" width="76.421875" style="0" customWidth="1"/>
    <col min="2" max="2" width="12.28125" style="0" customWidth="1"/>
    <col min="3" max="3" width="14.421875" style="0" customWidth="1"/>
    <col min="4" max="4" width="17.28125" style="0" customWidth="1"/>
    <col min="5" max="5" width="16.7109375" style="0" bestFit="1" customWidth="1"/>
  </cols>
  <sheetData>
    <row r="1" spans="1:3" ht="18">
      <c r="A1" s="378"/>
      <c r="B1" s="378"/>
      <c r="C1" s="378"/>
    </row>
    <row r="2" spans="1:3" ht="50.25" customHeight="1">
      <c r="A2" s="379" t="s">
        <v>222</v>
      </c>
      <c r="B2" s="379"/>
      <c r="C2" s="379"/>
    </row>
    <row r="3" spans="1:3" ht="50.25" customHeight="1">
      <c r="A3" s="16"/>
      <c r="B3" s="16"/>
      <c r="C3" s="16"/>
    </row>
    <row r="4" spans="2:5" ht="15">
      <c r="B4" s="380" t="s">
        <v>251</v>
      </c>
      <c r="C4" s="381"/>
      <c r="D4" s="381"/>
      <c r="E4" s="381"/>
    </row>
    <row r="5" spans="2:8" ht="47.25" customHeight="1">
      <c r="B5" s="139" t="s">
        <v>797</v>
      </c>
      <c r="C5" s="139" t="s">
        <v>798</v>
      </c>
      <c r="D5" s="140" t="s">
        <v>525</v>
      </c>
      <c r="E5" s="140" t="s">
        <v>526</v>
      </c>
      <c r="F5" s="4"/>
      <c r="G5" s="4"/>
      <c r="H5" s="4"/>
    </row>
    <row r="6" spans="1:8" ht="15">
      <c r="A6" s="8" t="s">
        <v>47</v>
      </c>
      <c r="B6" s="92">
        <v>11449000</v>
      </c>
      <c r="C6" s="92">
        <v>14856105</v>
      </c>
      <c r="D6" s="92">
        <v>13971030</v>
      </c>
      <c r="E6" s="176">
        <f>D6/C6</f>
        <v>0.9404234824673089</v>
      </c>
      <c r="F6" s="4"/>
      <c r="G6" s="4"/>
      <c r="H6" s="4"/>
    </row>
    <row r="7" spans="1:8" ht="15">
      <c r="A7" s="8" t="s">
        <v>48</v>
      </c>
      <c r="B7" s="92">
        <v>1595370</v>
      </c>
      <c r="C7" s="92">
        <v>1595370</v>
      </c>
      <c r="D7" s="92">
        <v>1129197</v>
      </c>
      <c r="E7" s="176">
        <f aca="true" t="shared" si="0" ref="E7:E13">D7/C7</f>
        <v>0.7077963105737227</v>
      </c>
      <c r="F7" s="4"/>
      <c r="G7" s="4"/>
      <c r="H7" s="4"/>
    </row>
    <row r="8" spans="1:8" ht="15">
      <c r="A8" s="8" t="s">
        <v>49</v>
      </c>
      <c r="B8" s="92">
        <v>10417116</v>
      </c>
      <c r="C8" s="92">
        <v>12871962</v>
      </c>
      <c r="D8" s="92">
        <v>11268614</v>
      </c>
      <c r="E8" s="176">
        <f t="shared" si="0"/>
        <v>0.8754387248812574</v>
      </c>
      <c r="F8" s="4"/>
      <c r="G8" s="4"/>
      <c r="H8" s="4"/>
    </row>
    <row r="9" spans="1:8" ht="15">
      <c r="A9" s="8" t="s">
        <v>50</v>
      </c>
      <c r="B9" s="92">
        <v>2840000</v>
      </c>
      <c r="C9" s="92">
        <v>2921108</v>
      </c>
      <c r="D9" s="92">
        <v>2921108</v>
      </c>
      <c r="E9" s="176">
        <f t="shared" si="0"/>
        <v>1</v>
      </c>
      <c r="F9" s="4"/>
      <c r="G9" s="4"/>
      <c r="H9" s="4"/>
    </row>
    <row r="10" spans="1:8" ht="15">
      <c r="A10" s="8" t="s">
        <v>51</v>
      </c>
      <c r="B10" s="92">
        <v>47229740</v>
      </c>
      <c r="C10" s="92">
        <v>35453094</v>
      </c>
      <c r="D10" s="92">
        <v>1221532</v>
      </c>
      <c r="E10" s="176">
        <f t="shared" si="0"/>
        <v>0.03445487719633158</v>
      </c>
      <c r="F10" s="4"/>
      <c r="G10" s="4"/>
      <c r="H10" s="4"/>
    </row>
    <row r="11" spans="1:8" ht="15">
      <c r="A11" s="8" t="s">
        <v>52</v>
      </c>
      <c r="B11" s="92">
        <v>4897978</v>
      </c>
      <c r="C11" s="92">
        <v>5861159</v>
      </c>
      <c r="D11" s="92">
        <v>5574156</v>
      </c>
      <c r="E11" s="176">
        <f t="shared" si="0"/>
        <v>0.9510330635971486</v>
      </c>
      <c r="F11" s="4"/>
      <c r="G11" s="4"/>
      <c r="H11" s="4"/>
    </row>
    <row r="12" spans="1:8" ht="15">
      <c r="A12" s="8" t="s">
        <v>53</v>
      </c>
      <c r="B12" s="92">
        <v>1377721</v>
      </c>
      <c r="C12" s="92">
        <v>2010968</v>
      </c>
      <c r="D12" s="92">
        <v>1480951</v>
      </c>
      <c r="E12" s="176">
        <f t="shared" si="0"/>
        <v>0.7364368801492615</v>
      </c>
      <c r="F12" s="4"/>
      <c r="G12" s="4"/>
      <c r="H12" s="4"/>
    </row>
    <row r="13" spans="1:8" ht="15">
      <c r="A13" s="8" t="s">
        <v>54</v>
      </c>
      <c r="B13" s="92"/>
      <c r="C13" s="92">
        <v>2607</v>
      </c>
      <c r="D13" s="304">
        <v>2607</v>
      </c>
      <c r="E13" s="176">
        <f t="shared" si="0"/>
        <v>1</v>
      </c>
      <c r="F13" s="4"/>
      <c r="G13" s="4"/>
      <c r="H13" s="4"/>
    </row>
    <row r="14" spans="1:8" ht="15">
      <c r="A14" s="9" t="s">
        <v>46</v>
      </c>
      <c r="B14" s="95">
        <f>SUM(B6:B13)</f>
        <v>79806925</v>
      </c>
      <c r="C14" s="95">
        <f>SUM(C6:C13)</f>
        <v>75572373</v>
      </c>
      <c r="D14" s="95">
        <f>SUM(D6:D13)</f>
        <v>37569195</v>
      </c>
      <c r="E14" s="176">
        <f aca="true" t="shared" si="1" ref="E14:E19">D14/C14</f>
        <v>0.4971286927830095</v>
      </c>
      <c r="F14" s="4"/>
      <c r="G14" s="4"/>
      <c r="H14" s="4"/>
    </row>
    <row r="15" spans="1:8" ht="15">
      <c r="A15" s="9" t="s">
        <v>55</v>
      </c>
      <c r="B15" s="92">
        <v>703748</v>
      </c>
      <c r="C15" s="92">
        <v>1628429</v>
      </c>
      <c r="D15" s="92">
        <v>703748</v>
      </c>
      <c r="E15" s="176">
        <f t="shared" si="1"/>
        <v>0.4321637602867549</v>
      </c>
      <c r="F15" s="4"/>
      <c r="G15" s="4"/>
      <c r="H15" s="4"/>
    </row>
    <row r="16" spans="1:8" ht="15">
      <c r="A16" s="18" t="s">
        <v>220</v>
      </c>
      <c r="B16" s="93">
        <f>SUM(B14:B15)</f>
        <v>80510673</v>
      </c>
      <c r="C16" s="93">
        <f>SUM(C14:C15)</f>
        <v>77200802</v>
      </c>
      <c r="D16" s="93">
        <f>SUM(D14:D15)</f>
        <v>38272943</v>
      </c>
      <c r="E16" s="177">
        <f t="shared" si="1"/>
        <v>0.49575836012688057</v>
      </c>
      <c r="F16" s="4"/>
      <c r="G16" s="4"/>
      <c r="H16" s="4"/>
    </row>
    <row r="17" spans="1:8" ht="15">
      <c r="A17" s="8" t="s">
        <v>57</v>
      </c>
      <c r="B17" s="92">
        <v>20328331</v>
      </c>
      <c r="C17" s="92">
        <v>21488704</v>
      </c>
      <c r="D17" s="92">
        <v>21488704</v>
      </c>
      <c r="E17" s="176">
        <f t="shared" si="1"/>
        <v>1</v>
      </c>
      <c r="F17" s="4"/>
      <c r="G17" s="4"/>
      <c r="H17" s="4"/>
    </row>
    <row r="18" spans="1:8" ht="15">
      <c r="A18" s="8" t="s">
        <v>58</v>
      </c>
      <c r="B18" s="92">
        <v>0</v>
      </c>
      <c r="C18" s="92">
        <v>0</v>
      </c>
      <c r="D18" s="92">
        <v>83701598</v>
      </c>
      <c r="E18" s="176"/>
      <c r="F18" s="4"/>
      <c r="G18" s="4"/>
      <c r="H18" s="4"/>
    </row>
    <row r="19" spans="1:8" ht="15">
      <c r="A19" s="8" t="s">
        <v>59</v>
      </c>
      <c r="B19" s="92">
        <v>9400000</v>
      </c>
      <c r="C19" s="92">
        <v>9400000</v>
      </c>
      <c r="D19" s="92">
        <v>11219832</v>
      </c>
      <c r="E19" s="176">
        <f t="shared" si="1"/>
        <v>1.1935991489361701</v>
      </c>
      <c r="F19" s="4"/>
      <c r="G19" s="4"/>
      <c r="H19" s="4"/>
    </row>
    <row r="20" spans="1:8" ht="15">
      <c r="A20" s="8" t="s">
        <v>60</v>
      </c>
      <c r="B20" s="92">
        <v>4421444</v>
      </c>
      <c r="C20" s="92">
        <v>4421444</v>
      </c>
      <c r="D20" s="92">
        <v>4494702</v>
      </c>
      <c r="E20" s="176">
        <f>D20/C20</f>
        <v>1.016568795171894</v>
      </c>
      <c r="F20" s="4"/>
      <c r="G20" s="4"/>
      <c r="H20" s="4"/>
    </row>
    <row r="21" spans="1:8" ht="15">
      <c r="A21" s="8" t="s">
        <v>61</v>
      </c>
      <c r="B21" s="92">
        <v>0</v>
      </c>
      <c r="C21" s="92">
        <v>0</v>
      </c>
      <c r="D21" s="92">
        <v>0</v>
      </c>
      <c r="E21" s="176"/>
      <c r="F21" s="4"/>
      <c r="G21" s="4"/>
      <c r="H21" s="4"/>
    </row>
    <row r="22" spans="1:8" ht="15">
      <c r="A22" s="8" t="s">
        <v>62</v>
      </c>
      <c r="B22" s="92"/>
      <c r="C22" s="92"/>
      <c r="D22" s="92"/>
      <c r="E22" s="176"/>
      <c r="F22" s="4"/>
      <c r="G22" s="4"/>
      <c r="H22" s="4"/>
    </row>
    <row r="23" spans="1:8" ht="15">
      <c r="A23" s="8" t="s">
        <v>63</v>
      </c>
      <c r="B23" s="92"/>
      <c r="C23" s="92"/>
      <c r="D23" s="92"/>
      <c r="E23" s="176"/>
      <c r="F23" s="4"/>
      <c r="G23" s="4"/>
      <c r="H23" s="4"/>
    </row>
    <row r="24" spans="1:8" ht="15">
      <c r="A24" s="9" t="s">
        <v>56</v>
      </c>
      <c r="B24" s="95">
        <f>SUM(B17:B23)</f>
        <v>34149775</v>
      </c>
      <c r="C24" s="95">
        <f>SUM(C17:C23)</f>
        <v>35310148</v>
      </c>
      <c r="D24" s="95">
        <f>SUM(D17:D23)</f>
        <v>120904836</v>
      </c>
      <c r="E24" s="176">
        <f>D24/C24</f>
        <v>3.42408182486236</v>
      </c>
      <c r="F24" s="4"/>
      <c r="G24" s="4"/>
      <c r="H24" s="4"/>
    </row>
    <row r="25" spans="1:8" ht="15">
      <c r="A25" s="9" t="s">
        <v>64</v>
      </c>
      <c r="B25" s="92">
        <v>46360898</v>
      </c>
      <c r="C25" s="92">
        <v>41890654</v>
      </c>
      <c r="D25" s="92">
        <v>42815335</v>
      </c>
      <c r="E25" s="176">
        <f>D25/C25</f>
        <v>1.0220736825927808</v>
      </c>
      <c r="F25" s="4"/>
      <c r="G25" s="4"/>
      <c r="H25" s="4"/>
    </row>
    <row r="26" spans="1:8" ht="15">
      <c r="A26" s="18" t="s">
        <v>221</v>
      </c>
      <c r="B26" s="94">
        <f>SUM(B24+B25)</f>
        <v>80510673</v>
      </c>
      <c r="C26" s="94">
        <f>SUM(C24+C25)</f>
        <v>77200802</v>
      </c>
      <c r="D26" s="94">
        <f>SUM(D24+D25)</f>
        <v>163720171</v>
      </c>
      <c r="E26" s="178">
        <f>D26/C26</f>
        <v>2.1207055724628354</v>
      </c>
      <c r="F26" s="4"/>
      <c r="G26" s="40"/>
      <c r="H26" s="4"/>
    </row>
    <row r="27" spans="1:8" ht="15">
      <c r="A27" s="4"/>
      <c r="B27" s="4"/>
      <c r="C27" s="4"/>
      <c r="D27" s="4"/>
      <c r="E27" s="4"/>
      <c r="F27" s="4"/>
      <c r="G27" s="4"/>
      <c r="H27" s="4"/>
    </row>
    <row r="28" spans="1:8" ht="15">
      <c r="A28" s="4"/>
      <c r="B28" s="4"/>
      <c r="C28" s="4"/>
      <c r="D28" s="4"/>
      <c r="E28" s="4"/>
      <c r="F28" s="4"/>
      <c r="G28" s="4"/>
      <c r="H28" s="4"/>
    </row>
    <row r="29" spans="1:8" ht="15">
      <c r="A29" s="4"/>
      <c r="B29" s="4"/>
      <c r="C29" s="4"/>
      <c r="D29" s="4"/>
      <c r="E29" s="4"/>
      <c r="F29" s="4"/>
      <c r="G29" s="4"/>
      <c r="H29" s="4"/>
    </row>
    <row r="30" spans="1:8" ht="15">
      <c r="A30" s="4"/>
      <c r="B30" s="4"/>
      <c r="C30" s="4"/>
      <c r="D30" s="4"/>
      <c r="E30" s="4"/>
      <c r="F30" s="4"/>
      <c r="G30" s="4"/>
      <c r="H30" s="4"/>
    </row>
    <row r="31" spans="1:8" ht="15">
      <c r="A31" s="4"/>
      <c r="B31" s="4"/>
      <c r="C31" s="4"/>
      <c r="D31" s="4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</sheetData>
  <sheetProtection/>
  <mergeCells count="3">
    <mergeCell ref="A1:C1"/>
    <mergeCell ref="A2:C2"/>
    <mergeCell ref="B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5" r:id="rId1"/>
  <headerFooter>
    <oddHeader>&amp;L&amp;"Times New Roman,Félkövér"&amp;14Fertőboz Község Önkormányzata&amp;C&amp;"Times New Roman,Félkövér"&amp;14 2022. évi Zárszámadás&amp;R&amp;"-,Félkövér"1.melléklet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9"/>
  <sheetViews>
    <sheetView view="pageLayout" workbookViewId="0" topLeftCell="A1">
      <selection activeCell="D41" sqref="D41"/>
    </sheetView>
  </sheetViews>
  <sheetFormatPr defaultColWidth="9.140625" defaultRowHeight="15"/>
  <cols>
    <col min="1" max="1" width="89.140625" style="0" customWidth="1"/>
    <col min="2" max="2" width="15.57421875" style="0" customWidth="1"/>
    <col min="4" max="4" width="15.421875" style="0" customWidth="1"/>
  </cols>
  <sheetData>
    <row r="1" spans="1:4" ht="15">
      <c r="A1" s="411" t="s">
        <v>796</v>
      </c>
      <c r="B1" s="412"/>
      <c r="C1" s="412"/>
      <c r="D1" s="412"/>
    </row>
    <row r="2" spans="1:4" ht="15">
      <c r="A2" s="379" t="s">
        <v>730</v>
      </c>
      <c r="B2" s="412"/>
      <c r="C2" s="412"/>
      <c r="D2" s="412"/>
    </row>
    <row r="3" spans="1:4" ht="18">
      <c r="A3" s="16"/>
      <c r="B3" s="166"/>
      <c r="C3" s="166"/>
      <c r="D3" s="166"/>
    </row>
    <row r="4" spans="1:4" ht="15">
      <c r="A4" s="4" t="s">
        <v>648</v>
      </c>
      <c r="B4" s="4"/>
      <c r="C4" s="4"/>
      <c r="D4" s="4"/>
    </row>
    <row r="5" spans="1:4" ht="56.25" customHeight="1">
      <c r="A5" s="91" t="s">
        <v>34</v>
      </c>
      <c r="B5" s="158" t="s">
        <v>807</v>
      </c>
      <c r="C5" s="158" t="s">
        <v>527</v>
      </c>
      <c r="D5" s="158" t="s">
        <v>795</v>
      </c>
    </row>
    <row r="6" spans="1:4" ht="18" customHeight="1">
      <c r="A6" s="160" t="s">
        <v>649</v>
      </c>
      <c r="B6" s="161">
        <v>5223522</v>
      </c>
      <c r="C6" s="161"/>
      <c r="D6" s="161">
        <v>21511835</v>
      </c>
    </row>
    <row r="7" spans="1:4" ht="18" customHeight="1">
      <c r="A7" s="160" t="s">
        <v>650</v>
      </c>
      <c r="B7" s="161">
        <v>421426</v>
      </c>
      <c r="C7" s="161"/>
      <c r="D7" s="161">
        <v>220673</v>
      </c>
    </row>
    <row r="8" spans="1:4" ht="18" customHeight="1">
      <c r="A8" s="160" t="s">
        <v>651</v>
      </c>
      <c r="B8" s="161">
        <v>4269444</v>
      </c>
      <c r="C8" s="161"/>
      <c r="D8" s="161">
        <v>4625231</v>
      </c>
    </row>
    <row r="9" spans="1:4" ht="24" customHeight="1">
      <c r="A9" s="159" t="s">
        <v>652</v>
      </c>
      <c r="B9" s="162">
        <f>SUM(B6:B8)</f>
        <v>9914392</v>
      </c>
      <c r="C9" s="162">
        <f>SUM(C6:C8)</f>
        <v>0</v>
      </c>
      <c r="D9" s="162">
        <f>SUM(D6:D8)</f>
        <v>26357739</v>
      </c>
    </row>
    <row r="10" spans="1:4" ht="18" customHeight="1">
      <c r="A10" s="160" t="s">
        <v>653</v>
      </c>
      <c r="B10" s="161"/>
      <c r="C10" s="161"/>
      <c r="D10" s="161"/>
    </row>
    <row r="11" spans="1:4" ht="18" customHeight="1">
      <c r="A11" s="160" t="s">
        <v>654</v>
      </c>
      <c r="B11" s="161"/>
      <c r="C11" s="161"/>
      <c r="D11" s="161"/>
    </row>
    <row r="12" spans="1:4" ht="18" customHeight="1">
      <c r="A12" s="159" t="s">
        <v>655</v>
      </c>
      <c r="B12" s="162"/>
      <c r="C12" s="162"/>
      <c r="D12" s="162"/>
    </row>
    <row r="13" spans="1:4" ht="18" customHeight="1">
      <c r="A13" s="160" t="s">
        <v>656</v>
      </c>
      <c r="B13" s="161">
        <v>20261460</v>
      </c>
      <c r="C13" s="161"/>
      <c r="D13" s="161">
        <v>21488704</v>
      </c>
    </row>
    <row r="14" spans="1:4" ht="18" customHeight="1">
      <c r="A14" s="160" t="s">
        <v>657</v>
      </c>
      <c r="B14" s="161">
        <v>1000000</v>
      </c>
      <c r="C14" s="161"/>
      <c r="D14" s="161">
        <v>0</v>
      </c>
    </row>
    <row r="15" spans="1:4" ht="18" customHeight="1">
      <c r="A15" s="206" t="s">
        <v>723</v>
      </c>
      <c r="B15" s="161">
        <v>17000000</v>
      </c>
      <c r="C15" s="161"/>
      <c r="D15" s="161">
        <v>83701598</v>
      </c>
    </row>
    <row r="16" spans="1:4" ht="18" customHeight="1">
      <c r="A16" s="160" t="s">
        <v>722</v>
      </c>
      <c r="B16" s="161">
        <v>6946645</v>
      </c>
      <c r="C16" s="161"/>
      <c r="D16" s="161">
        <v>316654</v>
      </c>
    </row>
    <row r="17" spans="1:4" ht="18" customHeight="1">
      <c r="A17" s="159" t="s">
        <v>658</v>
      </c>
      <c r="B17" s="162">
        <f>SUM(B13:B16)</f>
        <v>45208105</v>
      </c>
      <c r="C17" s="162">
        <f>SUM(C13:C16)</f>
        <v>0</v>
      </c>
      <c r="D17" s="162">
        <f>SUM(D13:D16)</f>
        <v>105506956</v>
      </c>
    </row>
    <row r="18" spans="1:4" ht="18" customHeight="1">
      <c r="A18" s="160" t="s">
        <v>659</v>
      </c>
      <c r="B18" s="161">
        <v>757177</v>
      </c>
      <c r="C18" s="161"/>
      <c r="D18" s="161">
        <v>734372</v>
      </c>
    </row>
    <row r="19" spans="1:4" ht="18" customHeight="1">
      <c r="A19" s="160" t="s">
        <v>660</v>
      </c>
      <c r="B19" s="161">
        <v>6302924</v>
      </c>
      <c r="C19" s="161"/>
      <c r="D19" s="161">
        <v>8397352</v>
      </c>
    </row>
    <row r="20" spans="1:4" ht="18" customHeight="1">
      <c r="A20" s="160" t="s">
        <v>661</v>
      </c>
      <c r="B20" s="161"/>
      <c r="C20" s="161"/>
      <c r="D20" s="161"/>
    </row>
    <row r="21" spans="1:4" ht="18" customHeight="1">
      <c r="A21" s="160" t="s">
        <v>662</v>
      </c>
      <c r="B21" s="161"/>
      <c r="C21" s="161"/>
      <c r="D21" s="161"/>
    </row>
    <row r="22" spans="1:4" ht="18" customHeight="1">
      <c r="A22" s="159" t="s">
        <v>663</v>
      </c>
      <c r="B22" s="162">
        <f>SUM(B18:B21)</f>
        <v>7060101</v>
      </c>
      <c r="C22" s="162"/>
      <c r="D22" s="162">
        <f>SUM(D18:D21)</f>
        <v>9131724</v>
      </c>
    </row>
    <row r="23" spans="1:4" ht="18" customHeight="1">
      <c r="A23" s="160" t="s">
        <v>664</v>
      </c>
      <c r="B23" s="161">
        <v>5678093</v>
      </c>
      <c r="C23" s="161"/>
      <c r="D23" s="161">
        <v>6996601</v>
      </c>
    </row>
    <row r="24" spans="1:4" ht="18" customHeight="1">
      <c r="A24" s="160" t="s">
        <v>665</v>
      </c>
      <c r="B24" s="161">
        <v>3747204</v>
      </c>
      <c r="C24" s="161"/>
      <c r="D24" s="161">
        <v>6337280</v>
      </c>
    </row>
    <row r="25" spans="1:4" ht="18" customHeight="1">
      <c r="A25" s="160" t="s">
        <v>666</v>
      </c>
      <c r="B25" s="161">
        <v>701140</v>
      </c>
      <c r="C25" s="161"/>
      <c r="D25" s="161">
        <v>1137947</v>
      </c>
    </row>
    <row r="26" spans="1:4" ht="18" customHeight="1">
      <c r="A26" s="159" t="s">
        <v>667</v>
      </c>
      <c r="B26" s="162">
        <f>SUM(B23:B25)</f>
        <v>10126437</v>
      </c>
      <c r="C26" s="162">
        <f>SUM(C23:C25)</f>
        <v>0</v>
      </c>
      <c r="D26" s="162">
        <f>SUM(D23:D25)</f>
        <v>14471828</v>
      </c>
    </row>
    <row r="27" spans="1:4" ht="18" customHeight="1">
      <c r="A27" s="159" t="s">
        <v>668</v>
      </c>
      <c r="B27" s="162">
        <v>11216</v>
      </c>
      <c r="C27" s="162"/>
      <c r="D27" s="162">
        <v>113884741</v>
      </c>
    </row>
    <row r="28" spans="1:4" ht="18" customHeight="1">
      <c r="A28" s="159" t="s">
        <v>669</v>
      </c>
      <c r="B28" s="162">
        <v>10548107</v>
      </c>
      <c r="C28" s="162"/>
      <c r="D28" s="162">
        <v>11313792</v>
      </c>
    </row>
    <row r="29" spans="1:4" ht="18" customHeight="1">
      <c r="A29" s="159" t="s">
        <v>670</v>
      </c>
      <c r="B29" s="162">
        <v>27386636</v>
      </c>
      <c r="C29" s="162">
        <f>(C9+C12+C17-C22-C26-C27-C28)</f>
        <v>0</v>
      </c>
      <c r="D29" s="162">
        <f>(D9+D12+D17-D22-D26-D27-D28)</f>
        <v>-16937390</v>
      </c>
    </row>
    <row r="30" spans="1:4" ht="18" customHeight="1">
      <c r="A30" s="160" t="s">
        <v>671</v>
      </c>
      <c r="B30" s="161"/>
      <c r="C30" s="161"/>
      <c r="D30" s="161">
        <v>16</v>
      </c>
    </row>
    <row r="31" spans="1:4" ht="18" customHeight="1">
      <c r="A31" s="160" t="s">
        <v>672</v>
      </c>
      <c r="B31" s="161">
        <v>48</v>
      </c>
      <c r="C31" s="161"/>
      <c r="D31" s="161">
        <v>37</v>
      </c>
    </row>
    <row r="32" spans="1:4" ht="18" customHeight="1">
      <c r="A32" s="160" t="s">
        <v>673</v>
      </c>
      <c r="B32" s="161"/>
      <c r="C32" s="161"/>
      <c r="D32" s="161"/>
    </row>
    <row r="33" spans="1:4" ht="18" customHeight="1">
      <c r="A33" s="160" t="s">
        <v>674</v>
      </c>
      <c r="B33" s="161"/>
      <c r="C33" s="161"/>
      <c r="D33" s="161">
        <v>0</v>
      </c>
    </row>
    <row r="34" spans="1:4" ht="26.25" customHeight="1">
      <c r="A34" s="159" t="s">
        <v>675</v>
      </c>
      <c r="B34" s="162">
        <f>SUM(B30:B33)</f>
        <v>48</v>
      </c>
      <c r="C34" s="162"/>
      <c r="D34" s="162">
        <f>SUM(D30:D33)</f>
        <v>53</v>
      </c>
    </row>
    <row r="35" spans="1:4" ht="18" customHeight="1">
      <c r="A35" s="160" t="s">
        <v>676</v>
      </c>
      <c r="B35" s="161"/>
      <c r="C35" s="161"/>
      <c r="D35" s="161">
        <v>0</v>
      </c>
    </row>
    <row r="36" spans="1:4" ht="18" customHeight="1">
      <c r="A36" s="160" t="s">
        <v>677</v>
      </c>
      <c r="B36" s="161">
        <v>0</v>
      </c>
      <c r="C36" s="161"/>
      <c r="D36" s="161"/>
    </row>
    <row r="37" spans="1:4" ht="18" customHeight="1">
      <c r="A37" s="160" t="s">
        <v>678</v>
      </c>
      <c r="B37" s="161"/>
      <c r="C37" s="161"/>
      <c r="D37" s="161"/>
    </row>
    <row r="38" spans="1:4" ht="18" customHeight="1">
      <c r="A38" s="160" t="s">
        <v>679</v>
      </c>
      <c r="B38" s="161"/>
      <c r="C38" s="161"/>
      <c r="D38" s="161"/>
    </row>
    <row r="39" spans="1:4" ht="18" customHeight="1">
      <c r="A39" s="159" t="s">
        <v>680</v>
      </c>
      <c r="B39" s="162">
        <f>SUM(B35:B38)</f>
        <v>0</v>
      </c>
      <c r="C39" s="162"/>
      <c r="D39" s="162">
        <f>SUM(D35:D38)</f>
        <v>0</v>
      </c>
    </row>
    <row r="40" spans="1:4" ht="18" customHeight="1">
      <c r="A40" s="159" t="s">
        <v>681</v>
      </c>
      <c r="B40" s="162">
        <f>B34-B39</f>
        <v>48</v>
      </c>
      <c r="C40" s="162"/>
      <c r="D40" s="162">
        <f>D34-D39</f>
        <v>53</v>
      </c>
    </row>
    <row r="41" spans="1:4" ht="18" customHeight="1">
      <c r="A41" s="159" t="s">
        <v>682</v>
      </c>
      <c r="B41" s="162">
        <f>B29+B40</f>
        <v>27386684</v>
      </c>
      <c r="C41" s="162"/>
      <c r="D41" s="162">
        <f>D29+D40</f>
        <v>-16937337</v>
      </c>
    </row>
    <row r="42" spans="1:4" ht="18" customHeight="1">
      <c r="A42" s="160" t="s">
        <v>683</v>
      </c>
      <c r="B42" s="161"/>
      <c r="C42" s="161"/>
      <c r="D42" s="161"/>
    </row>
    <row r="43" spans="1:4" ht="18" customHeight="1">
      <c r="A43" s="160" t="s">
        <v>684</v>
      </c>
      <c r="B43" s="161"/>
      <c r="C43" s="161"/>
      <c r="D43" s="161"/>
    </row>
    <row r="44" spans="1:4" ht="18" customHeight="1">
      <c r="A44" s="159" t="s">
        <v>685</v>
      </c>
      <c r="B44" s="162">
        <f>SUM(B42:B43)</f>
        <v>0</v>
      </c>
      <c r="C44" s="162"/>
      <c r="D44" s="162">
        <f>SUM(D42:D43)</f>
        <v>0</v>
      </c>
    </row>
    <row r="45" spans="1:4" ht="18" customHeight="1">
      <c r="A45" s="159" t="s">
        <v>686</v>
      </c>
      <c r="B45" s="162"/>
      <c r="C45" s="162"/>
      <c r="D45" s="162"/>
    </row>
    <row r="46" spans="1:4" ht="18" customHeight="1">
      <c r="A46" s="159" t="s">
        <v>687</v>
      </c>
      <c r="B46" s="162">
        <f>SUM(B44-B45)</f>
        <v>0</v>
      </c>
      <c r="C46" s="162"/>
      <c r="D46" s="162">
        <f>SUM(D44-D45)</f>
        <v>0</v>
      </c>
    </row>
    <row r="47" spans="1:4" ht="18" customHeight="1">
      <c r="A47" s="159" t="s">
        <v>688</v>
      </c>
      <c r="B47" s="162">
        <f>B41+B46</f>
        <v>27386684</v>
      </c>
      <c r="C47" s="162">
        <f>C41+C46</f>
        <v>0</v>
      </c>
      <c r="D47" s="162">
        <f>D41+D46</f>
        <v>-16937337</v>
      </c>
    </row>
    <row r="48" ht="18" customHeight="1"/>
    <row r="49" ht="18" customHeight="1">
      <c r="A49" s="219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  <headerFooter>
    <oddHeader>&amp;L&amp;"-,Félkövér"Fertőboz Község Önkormányzata &amp;C&amp;"-,Félkövér"2022.évi Zárszámadás &amp;R&amp;"-,Félkövér"10.melléklet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5"/>
  <sheetViews>
    <sheetView view="pageLayout" workbookViewId="0" topLeftCell="B1">
      <selection activeCell="C145" sqref="C145"/>
    </sheetView>
  </sheetViews>
  <sheetFormatPr defaultColWidth="9.140625" defaultRowHeight="15"/>
  <cols>
    <col min="1" max="1" width="99.00390625" style="0" customWidth="1"/>
    <col min="2" max="2" width="17.57421875" style="0" customWidth="1"/>
    <col min="3" max="3" width="17.140625" style="0" customWidth="1"/>
  </cols>
  <sheetData>
    <row r="1" spans="1:3" ht="15">
      <c r="A1" s="411" t="s">
        <v>796</v>
      </c>
      <c r="B1" s="382"/>
      <c r="C1" s="382"/>
    </row>
    <row r="2" spans="1:3" ht="15">
      <c r="A2" s="379" t="s">
        <v>731</v>
      </c>
      <c r="B2" s="382"/>
      <c r="C2" s="382"/>
    </row>
    <row r="4" spans="1:3" ht="15">
      <c r="A4" s="4" t="s">
        <v>711</v>
      </c>
      <c r="B4" s="4"/>
      <c r="C4" s="4"/>
    </row>
    <row r="5" spans="1:3" ht="25.5">
      <c r="A5" s="175" t="s">
        <v>34</v>
      </c>
      <c r="B5" s="158" t="s">
        <v>807</v>
      </c>
      <c r="C5" s="158" t="s">
        <v>795</v>
      </c>
    </row>
    <row r="6" spans="1:3" ht="18.75" customHeight="1">
      <c r="A6" s="174" t="s">
        <v>528</v>
      </c>
      <c r="B6" s="8"/>
      <c r="C6" s="8"/>
    </row>
    <row r="7" spans="1:3" ht="18" customHeight="1">
      <c r="A7" s="160" t="s">
        <v>529</v>
      </c>
      <c r="B7" s="161">
        <v>723</v>
      </c>
      <c r="C7" s="161">
        <v>0</v>
      </c>
    </row>
    <row r="8" spans="1:3" ht="18" customHeight="1">
      <c r="A8" s="160" t="s">
        <v>530</v>
      </c>
      <c r="B8" s="161">
        <v>0</v>
      </c>
      <c r="C8" s="161">
        <v>0</v>
      </c>
    </row>
    <row r="9" spans="1:3" ht="18" customHeight="1">
      <c r="A9" s="160" t="s">
        <v>531</v>
      </c>
      <c r="B9" s="161"/>
      <c r="C9" s="161"/>
    </row>
    <row r="10" spans="1:5" ht="18" customHeight="1">
      <c r="A10" s="159" t="s">
        <v>532</v>
      </c>
      <c r="B10" s="162">
        <f>SUM(B7:B9)</f>
        <v>723</v>
      </c>
      <c r="C10" s="162">
        <f>SUM(C7:C9)</f>
        <v>0</v>
      </c>
      <c r="E10" s="161"/>
    </row>
    <row r="11" spans="1:3" ht="18" customHeight="1">
      <c r="A11" s="160" t="s">
        <v>533</v>
      </c>
      <c r="B11" s="161">
        <v>288182677</v>
      </c>
      <c r="C11" s="161">
        <v>183570793</v>
      </c>
    </row>
    <row r="12" spans="1:3" ht="18" customHeight="1">
      <c r="A12" s="160" t="s">
        <v>534</v>
      </c>
      <c r="B12" s="161">
        <v>9476985</v>
      </c>
      <c r="C12" s="161">
        <v>204851</v>
      </c>
    </row>
    <row r="13" spans="1:3" ht="18" customHeight="1">
      <c r="A13" s="160" t="s">
        <v>535</v>
      </c>
      <c r="B13" s="161"/>
      <c r="C13" s="161">
        <v>0</v>
      </c>
    </row>
    <row r="14" spans="1:3" ht="18" customHeight="1">
      <c r="A14" s="160" t="s">
        <v>536</v>
      </c>
      <c r="B14" s="161">
        <v>1130000</v>
      </c>
      <c r="C14" s="161">
        <v>6685201</v>
      </c>
    </row>
    <row r="15" spans="1:3" ht="18" customHeight="1">
      <c r="A15" s="160" t="s">
        <v>537</v>
      </c>
      <c r="B15" s="161"/>
      <c r="C15" s="161"/>
    </row>
    <row r="16" spans="1:3" ht="18" customHeight="1">
      <c r="A16" s="159" t="s">
        <v>538</v>
      </c>
      <c r="B16" s="162">
        <f>SUM(B11:B15)</f>
        <v>298789662</v>
      </c>
      <c r="C16" s="162">
        <f>SUM(C11:C15)</f>
        <v>190460845</v>
      </c>
    </row>
    <row r="17" spans="1:3" ht="18" customHeight="1">
      <c r="A17" s="160" t="s">
        <v>539</v>
      </c>
      <c r="B17" s="161">
        <v>1328000</v>
      </c>
      <c r="C17" s="161">
        <v>1328000</v>
      </c>
    </row>
    <row r="18" spans="1:3" ht="18" customHeight="1">
      <c r="A18" s="160" t="s">
        <v>540</v>
      </c>
      <c r="B18" s="161"/>
      <c r="C18" s="161"/>
    </row>
    <row r="19" spans="1:3" ht="18" customHeight="1">
      <c r="A19" s="160" t="s">
        <v>541</v>
      </c>
      <c r="B19" s="161"/>
      <c r="C19" s="161"/>
    </row>
    <row r="20" spans="1:3" ht="18" customHeight="1">
      <c r="A20" s="159" t="s">
        <v>542</v>
      </c>
      <c r="B20" s="162">
        <f>SUM(B17:B19)</f>
        <v>1328000</v>
      </c>
      <c r="C20" s="162">
        <f>SUM(C17:C19)</f>
        <v>1328000</v>
      </c>
    </row>
    <row r="21" spans="1:3" ht="18" customHeight="1">
      <c r="A21" s="160" t="s">
        <v>543</v>
      </c>
      <c r="B21" s="161"/>
      <c r="C21" s="161"/>
    </row>
    <row r="22" spans="1:3" ht="18" customHeight="1">
      <c r="A22" s="160" t="s">
        <v>544</v>
      </c>
      <c r="B22" s="161"/>
      <c r="C22" s="161"/>
    </row>
    <row r="23" spans="1:3" ht="18" customHeight="1">
      <c r="A23" s="159" t="s">
        <v>545</v>
      </c>
      <c r="B23" s="162"/>
      <c r="C23" s="162"/>
    </row>
    <row r="24" spans="1:3" ht="18" customHeight="1">
      <c r="A24" s="159" t="s">
        <v>546</v>
      </c>
      <c r="B24" s="162">
        <f>SUM(B10+B16+B20)</f>
        <v>300118385</v>
      </c>
      <c r="C24" s="162">
        <f>SUM(C10+C16+C20)</f>
        <v>191788845</v>
      </c>
    </row>
    <row r="25" spans="1:3" ht="18" customHeight="1">
      <c r="A25" s="160" t="s">
        <v>547</v>
      </c>
      <c r="B25" s="161"/>
      <c r="C25" s="161"/>
    </row>
    <row r="26" spans="1:3" ht="18" customHeight="1">
      <c r="A26" s="160" t="s">
        <v>548</v>
      </c>
      <c r="B26" s="161"/>
      <c r="C26" s="161"/>
    </row>
    <row r="27" spans="1:3" ht="18" customHeight="1">
      <c r="A27" s="160" t="s">
        <v>549</v>
      </c>
      <c r="B27" s="161"/>
      <c r="C27" s="161"/>
    </row>
    <row r="28" spans="1:3" ht="18" customHeight="1">
      <c r="A28" s="160" t="s">
        <v>550</v>
      </c>
      <c r="B28" s="161"/>
      <c r="C28" s="161"/>
    </row>
    <row r="29" spans="1:3" ht="18" customHeight="1">
      <c r="A29" s="160" t="s">
        <v>551</v>
      </c>
      <c r="B29" s="161"/>
      <c r="C29" s="161"/>
    </row>
    <row r="30" spans="1:3" ht="18" customHeight="1">
      <c r="A30" s="159" t="s">
        <v>552</v>
      </c>
      <c r="B30" s="162">
        <f>SUM(B25:B29)</f>
        <v>0</v>
      </c>
      <c r="C30" s="162">
        <f>SUM(C25:C29)</f>
        <v>0</v>
      </c>
    </row>
    <row r="31" spans="1:3" ht="18" customHeight="1">
      <c r="A31" s="160" t="s">
        <v>553</v>
      </c>
      <c r="B31" s="161"/>
      <c r="C31" s="161"/>
    </row>
    <row r="32" spans="1:3" ht="18" customHeight="1">
      <c r="A32" s="160" t="s">
        <v>554</v>
      </c>
      <c r="B32" s="161"/>
      <c r="C32" s="161"/>
    </row>
    <row r="33" spans="1:3" ht="18" customHeight="1">
      <c r="A33" s="160" t="s">
        <v>555</v>
      </c>
      <c r="B33" s="161"/>
      <c r="C33" s="161"/>
    </row>
    <row r="34" spans="1:3" ht="18" customHeight="1">
      <c r="A34" s="160" t="s">
        <v>556</v>
      </c>
      <c r="B34" s="161"/>
      <c r="C34" s="161"/>
    </row>
    <row r="35" spans="1:3" ht="18" customHeight="1">
      <c r="A35" s="160" t="s">
        <v>557</v>
      </c>
      <c r="B35" s="161"/>
      <c r="C35" s="161"/>
    </row>
    <row r="36" spans="1:3" ht="18" customHeight="1">
      <c r="A36" s="160" t="s">
        <v>558</v>
      </c>
      <c r="B36" s="161"/>
      <c r="C36" s="161"/>
    </row>
    <row r="37" spans="1:3" ht="18" customHeight="1">
      <c r="A37" s="160" t="s">
        <v>559</v>
      </c>
      <c r="B37" s="161"/>
      <c r="C37" s="161"/>
    </row>
    <row r="38" spans="1:3" ht="18" customHeight="1">
      <c r="A38" s="159" t="s">
        <v>560</v>
      </c>
      <c r="B38" s="162"/>
      <c r="C38" s="162"/>
    </row>
    <row r="39" spans="1:3" ht="18" customHeight="1">
      <c r="A39" s="159" t="s">
        <v>561</v>
      </c>
      <c r="B39" s="162">
        <f>B30</f>
        <v>0</v>
      </c>
      <c r="C39" s="162">
        <f>C30</f>
        <v>0</v>
      </c>
    </row>
    <row r="40" spans="1:3" ht="18" customHeight="1">
      <c r="A40" s="160" t="s">
        <v>562</v>
      </c>
      <c r="B40" s="161"/>
      <c r="C40" s="161"/>
    </row>
    <row r="41" spans="1:3" ht="18" customHeight="1">
      <c r="A41" s="160" t="s">
        <v>563</v>
      </c>
      <c r="B41" s="161">
        <v>39030</v>
      </c>
      <c r="C41" s="161">
        <v>437515</v>
      </c>
    </row>
    <row r="42" spans="1:3" ht="18" customHeight="1">
      <c r="A42" s="159" t="s">
        <v>742</v>
      </c>
      <c r="B42" s="162">
        <f>B41</f>
        <v>39030</v>
      </c>
      <c r="C42" s="162">
        <f>C41</f>
        <v>437515</v>
      </c>
    </row>
    <row r="43" spans="1:3" ht="18" customHeight="1">
      <c r="A43" s="160" t="s">
        <v>739</v>
      </c>
      <c r="B43" s="161">
        <v>46381258</v>
      </c>
      <c r="C43" s="161">
        <v>49241473</v>
      </c>
    </row>
    <row r="44" spans="1:3" ht="18" customHeight="1">
      <c r="A44" s="160" t="s">
        <v>740</v>
      </c>
      <c r="B44" s="161">
        <v>131</v>
      </c>
      <c r="C44" s="161">
        <v>80701729</v>
      </c>
    </row>
    <row r="45" spans="1:3" ht="18" customHeight="1">
      <c r="A45" s="160" t="s">
        <v>564</v>
      </c>
      <c r="B45" s="161"/>
      <c r="C45" s="161"/>
    </row>
    <row r="46" spans="1:3" ht="18" customHeight="1">
      <c r="A46" s="160" t="s">
        <v>565</v>
      </c>
      <c r="B46" s="161"/>
      <c r="C46" s="161"/>
    </row>
    <row r="47" spans="1:3" ht="18" customHeight="1">
      <c r="A47" s="159" t="s">
        <v>741</v>
      </c>
      <c r="B47" s="162">
        <f>B43+B44</f>
        <v>46381389</v>
      </c>
      <c r="C47" s="162">
        <f>C43+C44</f>
        <v>129943202</v>
      </c>
    </row>
    <row r="48" spans="1:3" ht="18" customHeight="1">
      <c r="A48" s="159" t="s">
        <v>566</v>
      </c>
      <c r="B48" s="162">
        <f>SUM(B42:B46)</f>
        <v>46420419</v>
      </c>
      <c r="C48" s="162">
        <f>SUM(C42:C46)</f>
        <v>130380717</v>
      </c>
    </row>
    <row r="49" spans="1:3" ht="27.75" customHeight="1">
      <c r="A49" s="160" t="s">
        <v>567</v>
      </c>
      <c r="B49" s="161"/>
      <c r="C49" s="161"/>
    </row>
    <row r="50" spans="1:3" ht="27" customHeight="1">
      <c r="A50" s="160" t="s">
        <v>568</v>
      </c>
      <c r="B50" s="161"/>
      <c r="C50" s="161"/>
    </row>
    <row r="51" spans="1:3" ht="18" customHeight="1">
      <c r="A51" s="160" t="s">
        <v>569</v>
      </c>
      <c r="B51" s="161">
        <v>2020463</v>
      </c>
      <c r="C51" s="161">
        <v>7684375</v>
      </c>
    </row>
    <row r="52" spans="1:3" ht="18" customHeight="1">
      <c r="A52" s="160" t="s">
        <v>743</v>
      </c>
      <c r="B52" s="161">
        <v>45187</v>
      </c>
      <c r="C52" s="161">
        <v>4102056</v>
      </c>
    </row>
    <row r="53" spans="1:3" ht="18" customHeight="1">
      <c r="A53" s="160" t="s">
        <v>744</v>
      </c>
      <c r="B53" s="161">
        <v>1768553</v>
      </c>
      <c r="C53" s="161">
        <v>2750831</v>
      </c>
    </row>
    <row r="54" spans="1:3" ht="18" customHeight="1">
      <c r="A54" s="160" t="s">
        <v>745</v>
      </c>
      <c r="B54" s="161">
        <v>206723</v>
      </c>
      <c r="C54" s="161">
        <v>831488</v>
      </c>
    </row>
    <row r="55" spans="1:3" ht="19.5" customHeight="1">
      <c r="A55" s="160" t="s">
        <v>570</v>
      </c>
      <c r="B55" s="161">
        <v>26417</v>
      </c>
      <c r="C55" s="161">
        <v>382204</v>
      </c>
    </row>
    <row r="56" spans="1:3" ht="33.75" customHeight="1">
      <c r="A56" s="160" t="s">
        <v>746</v>
      </c>
      <c r="B56" s="161">
        <v>26408</v>
      </c>
      <c r="C56" s="161">
        <v>26408</v>
      </c>
    </row>
    <row r="57" spans="1:3" ht="33.75" customHeight="1">
      <c r="A57" s="160" t="s">
        <v>817</v>
      </c>
      <c r="B57" s="161">
        <v>0</v>
      </c>
      <c r="C57" s="161">
        <v>355787</v>
      </c>
    </row>
    <row r="58" spans="1:3" ht="19.5" customHeight="1">
      <c r="A58" s="160" t="s">
        <v>747</v>
      </c>
      <c r="B58" s="161">
        <v>9</v>
      </c>
      <c r="C58" s="161">
        <v>9</v>
      </c>
    </row>
    <row r="59" spans="1:3" ht="21" customHeight="1">
      <c r="A59" s="160" t="s">
        <v>571</v>
      </c>
      <c r="B59" s="161"/>
      <c r="C59" s="161"/>
    </row>
    <row r="60" spans="1:3" ht="18" customHeight="1">
      <c r="A60" s="160" t="s">
        <v>572</v>
      </c>
      <c r="B60" s="161"/>
      <c r="C60" s="161"/>
    </row>
    <row r="61" spans="1:3" ht="18" customHeight="1">
      <c r="A61" s="160" t="s">
        <v>573</v>
      </c>
      <c r="B61" s="161"/>
      <c r="C61" s="161"/>
    </row>
    <row r="62" spans="1:3" ht="18" customHeight="1">
      <c r="A62" s="160" t="s">
        <v>574</v>
      </c>
      <c r="B62" s="161"/>
      <c r="C62" s="161"/>
    </row>
    <row r="63" spans="1:3" ht="18" customHeight="1">
      <c r="A63" s="159" t="s">
        <v>575</v>
      </c>
      <c r="B63" s="162">
        <f>B51+B55</f>
        <v>2046880</v>
      </c>
      <c r="C63" s="162">
        <f>C51+C55</f>
        <v>8066579</v>
      </c>
    </row>
    <row r="64" spans="1:3" ht="29.25" customHeight="1">
      <c r="A64" s="160" t="s">
        <v>576</v>
      </c>
      <c r="B64" s="161"/>
      <c r="C64" s="161"/>
    </row>
    <row r="65" spans="1:3" ht="29.25" customHeight="1">
      <c r="A65" s="160" t="s">
        <v>577</v>
      </c>
      <c r="B65" s="161"/>
      <c r="C65" s="161"/>
    </row>
    <row r="66" spans="1:3" ht="18.75" customHeight="1">
      <c r="A66" s="160" t="s">
        <v>578</v>
      </c>
      <c r="B66" s="161"/>
      <c r="C66" s="161"/>
    </row>
    <row r="67" spans="1:3" ht="18" customHeight="1">
      <c r="A67" s="160" t="s">
        <v>579</v>
      </c>
      <c r="B67" s="161"/>
      <c r="C67" s="161"/>
    </row>
    <row r="68" spans="1:3" ht="18" customHeight="1">
      <c r="A68" s="160" t="s">
        <v>580</v>
      </c>
      <c r="B68" s="161"/>
      <c r="C68" s="161"/>
    </row>
    <row r="69" spans="1:3" ht="18" customHeight="1">
      <c r="A69" s="160" t="s">
        <v>581</v>
      </c>
      <c r="B69" s="161"/>
      <c r="C69" s="161"/>
    </row>
    <row r="70" spans="1:3" ht="18" customHeight="1">
      <c r="A70" s="160" t="s">
        <v>582</v>
      </c>
      <c r="B70" s="161"/>
      <c r="C70" s="161"/>
    </row>
    <row r="71" spans="1:3" ht="18" customHeight="1">
      <c r="A71" s="160" t="s">
        <v>583</v>
      </c>
      <c r="B71" s="161"/>
      <c r="C71" s="161"/>
    </row>
    <row r="72" spans="1:3" ht="18" customHeight="1">
      <c r="A72" s="159" t="s">
        <v>584</v>
      </c>
      <c r="B72" s="162"/>
      <c r="C72" s="162"/>
    </row>
    <row r="73" spans="1:3" ht="18" customHeight="1">
      <c r="A73" s="160" t="s">
        <v>585</v>
      </c>
      <c r="B73" s="161">
        <v>26580</v>
      </c>
      <c r="C73" s="161">
        <v>26580</v>
      </c>
    </row>
    <row r="74" spans="1:3" ht="18" customHeight="1">
      <c r="A74" s="160" t="s">
        <v>586</v>
      </c>
      <c r="B74" s="161"/>
      <c r="C74" s="161"/>
    </row>
    <row r="75" spans="1:3" ht="18" customHeight="1">
      <c r="A75" s="160" t="s">
        <v>587</v>
      </c>
      <c r="B75" s="161"/>
      <c r="C75" s="161"/>
    </row>
    <row r="76" spans="1:3" ht="18" customHeight="1">
      <c r="A76" s="160" t="s">
        <v>588</v>
      </c>
      <c r="B76" s="161"/>
      <c r="C76" s="161"/>
    </row>
    <row r="77" spans="1:3" ht="18" customHeight="1">
      <c r="A77" s="160" t="s">
        <v>589</v>
      </c>
      <c r="B77" s="161"/>
      <c r="C77" s="161"/>
    </row>
    <row r="78" spans="1:3" ht="18" customHeight="1">
      <c r="A78" s="160" t="s">
        <v>590</v>
      </c>
      <c r="B78" s="161"/>
      <c r="C78" s="161"/>
    </row>
    <row r="79" spans="1:3" ht="18" customHeight="1">
      <c r="A79" s="160" t="s">
        <v>709</v>
      </c>
      <c r="B79" s="161">
        <v>26580</v>
      </c>
      <c r="C79" s="161">
        <v>26580</v>
      </c>
    </row>
    <row r="80" spans="1:3" ht="18" customHeight="1">
      <c r="A80" s="160" t="s">
        <v>591</v>
      </c>
      <c r="B80" s="161"/>
      <c r="C80" s="161"/>
    </row>
    <row r="81" spans="1:3" ht="18" customHeight="1">
      <c r="A81" s="160" t="s">
        <v>592</v>
      </c>
      <c r="B81" s="161"/>
      <c r="C81" s="161"/>
    </row>
    <row r="82" spans="1:3" ht="18" customHeight="1">
      <c r="A82" s="160" t="s">
        <v>593</v>
      </c>
      <c r="B82" s="161"/>
      <c r="C82" s="161"/>
    </row>
    <row r="83" spans="1:3" ht="18" customHeight="1">
      <c r="A83" s="160" t="s">
        <v>594</v>
      </c>
      <c r="B83" s="161"/>
      <c r="C83" s="161"/>
    </row>
    <row r="84" spans="1:3" ht="18" customHeight="1">
      <c r="A84" s="160" t="s">
        <v>595</v>
      </c>
      <c r="B84" s="161"/>
      <c r="C84" s="161"/>
    </row>
    <row r="85" spans="1:3" ht="18" customHeight="1">
      <c r="A85" s="160" t="s">
        <v>596</v>
      </c>
      <c r="B85" s="161"/>
      <c r="C85" s="161"/>
    </row>
    <row r="86" spans="1:3" ht="18" customHeight="1">
      <c r="A86" s="159" t="s">
        <v>597</v>
      </c>
      <c r="B86" s="162">
        <f>SUM(B74:B85)</f>
        <v>26580</v>
      </c>
      <c r="C86" s="162">
        <f>SUM(C74:C85)</f>
        <v>26580</v>
      </c>
    </row>
    <row r="87" spans="1:3" ht="18" customHeight="1">
      <c r="A87" s="159" t="s">
        <v>598</v>
      </c>
      <c r="B87" s="162">
        <f>SUM(B86+B63)</f>
        <v>2073460</v>
      </c>
      <c r="C87" s="162">
        <f>SUM(C86+C63)</f>
        <v>8093159</v>
      </c>
    </row>
    <row r="88" spans="1:3" ht="18" customHeight="1">
      <c r="A88" s="160" t="s">
        <v>785</v>
      </c>
      <c r="B88" s="161">
        <v>0</v>
      </c>
      <c r="C88" s="161">
        <v>0</v>
      </c>
    </row>
    <row r="89" spans="1:3" ht="18" customHeight="1">
      <c r="A89" s="159" t="s">
        <v>786</v>
      </c>
      <c r="B89" s="162">
        <f>B88</f>
        <v>0</v>
      </c>
      <c r="C89" s="162">
        <f>C88</f>
        <v>0</v>
      </c>
    </row>
    <row r="90" spans="1:3" ht="18" customHeight="1">
      <c r="A90" s="160" t="s">
        <v>787</v>
      </c>
      <c r="B90" s="161">
        <v>-7344</v>
      </c>
      <c r="C90" s="161">
        <v>0</v>
      </c>
    </row>
    <row r="91" spans="1:3" ht="18" customHeight="1">
      <c r="A91" s="159" t="s">
        <v>788</v>
      </c>
      <c r="B91" s="162">
        <f>B90</f>
        <v>-7344</v>
      </c>
      <c r="C91" s="162">
        <f>C90</f>
        <v>0</v>
      </c>
    </row>
    <row r="92" spans="1:3" ht="18" customHeight="1">
      <c r="A92" s="160" t="s">
        <v>784</v>
      </c>
      <c r="B92" s="161">
        <v>496663</v>
      </c>
      <c r="C92" s="161">
        <v>0</v>
      </c>
    </row>
    <row r="93" spans="1:3" ht="18" customHeight="1">
      <c r="A93" s="160" t="s">
        <v>789</v>
      </c>
      <c r="B93" s="162">
        <f>B92</f>
        <v>496663</v>
      </c>
      <c r="C93" s="162">
        <f>C92</f>
        <v>0</v>
      </c>
    </row>
    <row r="94" spans="1:3" ht="18" customHeight="1">
      <c r="A94" s="159" t="s">
        <v>790</v>
      </c>
      <c r="B94" s="162">
        <f>B89+B91+B93</f>
        <v>489319</v>
      </c>
      <c r="C94" s="162">
        <f>C90+C92</f>
        <v>0</v>
      </c>
    </row>
    <row r="95" spans="1:3" ht="18" customHeight="1">
      <c r="A95" s="160" t="s">
        <v>599</v>
      </c>
      <c r="B95" s="162"/>
      <c r="C95" s="162"/>
    </row>
    <row r="96" spans="1:3" ht="18" customHeight="1">
      <c r="A96" s="160" t="s">
        <v>600</v>
      </c>
      <c r="B96" s="161"/>
      <c r="C96" s="161"/>
    </row>
    <row r="97" spans="1:3" ht="18" customHeight="1">
      <c r="A97" s="160" t="s">
        <v>601</v>
      </c>
      <c r="B97" s="161"/>
      <c r="C97" s="161"/>
    </row>
    <row r="98" spans="1:3" ht="18" customHeight="1">
      <c r="A98" s="159" t="s">
        <v>602</v>
      </c>
      <c r="B98" s="162"/>
      <c r="C98" s="162"/>
    </row>
    <row r="99" spans="1:3" ht="18" customHeight="1">
      <c r="A99" s="163" t="s">
        <v>603</v>
      </c>
      <c r="B99" s="164">
        <f>SUM(B94+B95+B87+B48+B24+B30)</f>
        <v>349101583</v>
      </c>
      <c r="C99" s="164">
        <f>SUM(C94+C95+C87+C48+C24+C30)</f>
        <v>330262721</v>
      </c>
    </row>
    <row r="100" spans="1:3" ht="18" customHeight="1">
      <c r="A100" s="159" t="s">
        <v>604</v>
      </c>
      <c r="B100" s="8"/>
      <c r="C100" s="8"/>
    </row>
    <row r="101" spans="1:3" ht="18" customHeight="1">
      <c r="A101" s="160" t="s">
        <v>605</v>
      </c>
      <c r="B101" s="161">
        <v>181177738</v>
      </c>
      <c r="C101" s="161">
        <v>181177738</v>
      </c>
    </row>
    <row r="102" spans="1:3" ht="18" customHeight="1">
      <c r="A102" s="160" t="s">
        <v>606</v>
      </c>
      <c r="B102" s="161">
        <v>79692079</v>
      </c>
      <c r="C102" s="161">
        <v>79692079</v>
      </c>
    </row>
    <row r="103" spans="1:3" ht="18" customHeight="1">
      <c r="A103" s="160" t="s">
        <v>607</v>
      </c>
      <c r="B103" s="161">
        <v>2993182</v>
      </c>
      <c r="C103" s="161">
        <v>2993182</v>
      </c>
    </row>
    <row r="104" spans="1:3" ht="18" customHeight="1">
      <c r="A104" s="160" t="s">
        <v>608</v>
      </c>
      <c r="B104" s="161">
        <v>49692638</v>
      </c>
      <c r="C104" s="161">
        <v>77079322</v>
      </c>
    </row>
    <row r="105" spans="1:3" ht="18" customHeight="1">
      <c r="A105" s="160" t="s">
        <v>609</v>
      </c>
      <c r="B105" s="161"/>
      <c r="C105" s="161"/>
    </row>
    <row r="106" spans="1:3" ht="18" customHeight="1">
      <c r="A106" s="160" t="s">
        <v>610</v>
      </c>
      <c r="B106" s="161">
        <v>27386684</v>
      </c>
      <c r="C106" s="161">
        <v>-16937337</v>
      </c>
    </row>
    <row r="107" spans="1:3" ht="18" customHeight="1">
      <c r="A107" s="159" t="s">
        <v>611</v>
      </c>
      <c r="B107" s="162">
        <f>SUM(B101:B106)</f>
        <v>340942321</v>
      </c>
      <c r="C107" s="162">
        <f>SUM(C101:C106)</f>
        <v>324004984</v>
      </c>
    </row>
    <row r="108" spans="1:3" ht="18" customHeight="1">
      <c r="A108" s="160" t="s">
        <v>612</v>
      </c>
      <c r="B108" s="161"/>
      <c r="C108" s="161"/>
    </row>
    <row r="109" spans="1:3" ht="30.75" customHeight="1">
      <c r="A109" s="160" t="s">
        <v>613</v>
      </c>
      <c r="B109" s="161"/>
      <c r="C109" s="161"/>
    </row>
    <row r="110" spans="1:3" ht="18" customHeight="1">
      <c r="A110" s="160" t="s">
        <v>614</v>
      </c>
      <c r="B110" s="161">
        <v>1755</v>
      </c>
      <c r="C110" s="161">
        <v>1755</v>
      </c>
    </row>
    <row r="111" spans="1:3" ht="18" customHeight="1">
      <c r="A111" s="160" t="s">
        <v>615</v>
      </c>
      <c r="B111" s="161"/>
      <c r="C111" s="161"/>
    </row>
    <row r="112" spans="1:3" ht="18" customHeight="1">
      <c r="A112" s="160" t="s">
        <v>616</v>
      </c>
      <c r="B112" s="161"/>
      <c r="C112" s="161"/>
    </row>
    <row r="113" spans="1:3" ht="18" customHeight="1">
      <c r="A113" s="160" t="s">
        <v>617</v>
      </c>
      <c r="B113" s="161">
        <v>213539</v>
      </c>
      <c r="C113" s="161">
        <v>213539</v>
      </c>
    </row>
    <row r="114" spans="1:3" ht="18" customHeight="1">
      <c r="A114" s="160" t="s">
        <v>618</v>
      </c>
      <c r="B114" s="161">
        <v>107132</v>
      </c>
      <c r="C114" s="161">
        <v>107132</v>
      </c>
    </row>
    <row r="115" spans="1:3" ht="18" customHeight="1">
      <c r="A115" s="160" t="s">
        <v>619</v>
      </c>
      <c r="B115" s="161"/>
      <c r="C115" s="161"/>
    </row>
    <row r="116" spans="1:3" ht="18" customHeight="1">
      <c r="A116" s="160" t="s">
        <v>620</v>
      </c>
      <c r="B116" s="161"/>
      <c r="C116" s="161"/>
    </row>
    <row r="117" spans="1:3" ht="18" customHeight="1">
      <c r="A117" s="159" t="s">
        <v>621</v>
      </c>
      <c r="B117" s="162">
        <f>SUM(B108:B116)</f>
        <v>322426</v>
      </c>
      <c r="C117" s="162">
        <f>SUM(C108:C116)</f>
        <v>322426</v>
      </c>
    </row>
    <row r="118" spans="1:3" ht="18" customHeight="1">
      <c r="A118" s="160" t="s">
        <v>622</v>
      </c>
      <c r="B118" s="161"/>
      <c r="C118" s="161"/>
    </row>
    <row r="119" spans="1:3" ht="27.75" customHeight="1">
      <c r="A119" s="160" t="s">
        <v>623</v>
      </c>
      <c r="B119" s="161"/>
      <c r="C119" s="161"/>
    </row>
    <row r="120" spans="1:3" ht="18" customHeight="1">
      <c r="A120" s="160" t="s">
        <v>624</v>
      </c>
      <c r="B120" s="161"/>
      <c r="C120" s="161"/>
    </row>
    <row r="121" spans="1:3" ht="18" customHeight="1">
      <c r="A121" s="160" t="s">
        <v>625</v>
      </c>
      <c r="B121" s="161"/>
      <c r="C121" s="161"/>
    </row>
    <row r="122" spans="1:3" ht="18" customHeight="1">
      <c r="A122" s="160" t="s">
        <v>626</v>
      </c>
      <c r="B122" s="161"/>
      <c r="C122" s="161"/>
    </row>
    <row r="123" spans="1:3" ht="18" customHeight="1">
      <c r="A123" s="160" t="s">
        <v>627</v>
      </c>
      <c r="B123" s="161"/>
      <c r="C123" s="161"/>
    </row>
    <row r="124" spans="1:3" ht="18" customHeight="1">
      <c r="A124" s="160" t="s">
        <v>628</v>
      </c>
      <c r="B124" s="161"/>
      <c r="C124" s="161"/>
    </row>
    <row r="125" spans="1:3" ht="18" customHeight="1">
      <c r="A125" s="160" t="s">
        <v>629</v>
      </c>
      <c r="B125" s="161"/>
      <c r="C125" s="161"/>
    </row>
    <row r="126" spans="1:3" ht="18" customHeight="1">
      <c r="A126" s="160" t="s">
        <v>630</v>
      </c>
      <c r="B126" s="161">
        <v>703748</v>
      </c>
      <c r="C126" s="161">
        <v>924681</v>
      </c>
    </row>
    <row r="127" spans="1:3" ht="32.25" customHeight="1">
      <c r="A127" s="160" t="s">
        <v>748</v>
      </c>
      <c r="B127" s="161">
        <v>703748</v>
      </c>
      <c r="C127" s="161">
        <v>924681</v>
      </c>
    </row>
    <row r="128" spans="1:3" ht="18" customHeight="1">
      <c r="A128" s="159" t="s">
        <v>631</v>
      </c>
      <c r="B128" s="162">
        <f>SUM(B118:B126)</f>
        <v>703748</v>
      </c>
      <c r="C128" s="162">
        <f>SUM(C118:C126)</f>
        <v>924681</v>
      </c>
    </row>
    <row r="129" spans="1:3" ht="18" customHeight="1">
      <c r="A129" s="160" t="s">
        <v>632</v>
      </c>
      <c r="B129" s="161">
        <v>5032517</v>
      </c>
      <c r="C129" s="161">
        <v>4960069</v>
      </c>
    </row>
    <row r="130" spans="1:3" ht="18" customHeight="1">
      <c r="A130" s="160" t="s">
        <v>633</v>
      </c>
      <c r="B130" s="161"/>
      <c r="C130" s="161"/>
    </row>
    <row r="131" spans="1:3" ht="18" customHeight="1">
      <c r="A131" s="160" t="s">
        <v>634</v>
      </c>
      <c r="B131" s="161">
        <v>20491</v>
      </c>
      <c r="C131" s="161">
        <v>0</v>
      </c>
    </row>
    <row r="132" spans="1:3" ht="18" customHeight="1">
      <c r="A132" s="160" t="s">
        <v>635</v>
      </c>
      <c r="B132" s="161"/>
      <c r="C132" s="161"/>
    </row>
    <row r="133" spans="1:3" ht="18" customHeight="1">
      <c r="A133" s="160" t="s">
        <v>636</v>
      </c>
      <c r="B133" s="161"/>
      <c r="C133" s="161"/>
    </row>
    <row r="134" spans="1:3" ht="18" customHeight="1">
      <c r="A134" s="160" t="s">
        <v>637</v>
      </c>
      <c r="B134" s="161"/>
      <c r="C134" s="161"/>
    </row>
    <row r="135" spans="1:3" ht="18" customHeight="1">
      <c r="A135" s="160" t="s">
        <v>638</v>
      </c>
      <c r="B135" s="161"/>
      <c r="C135" s="161"/>
    </row>
    <row r="136" spans="1:3" ht="18" customHeight="1">
      <c r="A136" s="160" t="s">
        <v>710</v>
      </c>
      <c r="B136" s="161"/>
      <c r="C136" s="161"/>
    </row>
    <row r="137" spans="1:10" ht="18" customHeight="1">
      <c r="A137" s="159" t="s">
        <v>639</v>
      </c>
      <c r="B137" s="162">
        <f>SUM(B129:B136)</f>
        <v>5053008</v>
      </c>
      <c r="C137" s="162">
        <f>SUM(C129:C136)</f>
        <v>4960069</v>
      </c>
      <c r="D137" s="119"/>
      <c r="E137" s="119"/>
      <c r="F137" s="119"/>
      <c r="G137" s="119"/>
      <c r="H137" s="119"/>
      <c r="I137" s="119"/>
      <c r="J137" s="119"/>
    </row>
    <row r="138" spans="1:10" ht="18" customHeight="1">
      <c r="A138" s="159" t="s">
        <v>640</v>
      </c>
      <c r="B138" s="162">
        <f>SUM(B137+B128+B117)</f>
        <v>6079182</v>
      </c>
      <c r="C138" s="162">
        <f>SUM(C137+C128+C117)</f>
        <v>6207176</v>
      </c>
      <c r="D138" s="165"/>
      <c r="E138" s="165"/>
      <c r="F138" s="165"/>
      <c r="G138" s="165"/>
      <c r="H138" s="165"/>
      <c r="I138" s="165"/>
      <c r="J138" s="165"/>
    </row>
    <row r="139" spans="1:10" ht="18" customHeight="1">
      <c r="A139" s="159" t="s">
        <v>641</v>
      </c>
      <c r="B139" s="162"/>
      <c r="C139" s="162"/>
      <c r="D139" s="119"/>
      <c r="E139" s="119"/>
      <c r="F139" s="119"/>
      <c r="G139" s="119"/>
      <c r="H139" s="119"/>
      <c r="I139" s="119"/>
      <c r="J139" s="119"/>
    </row>
    <row r="140" spans="1:3" ht="18" customHeight="1">
      <c r="A140" s="159" t="s">
        <v>642</v>
      </c>
      <c r="B140" s="162"/>
      <c r="C140" s="162"/>
    </row>
    <row r="141" spans="1:3" ht="18" customHeight="1">
      <c r="A141" s="160" t="s">
        <v>643</v>
      </c>
      <c r="B141" s="161">
        <v>1401120</v>
      </c>
      <c r="C141" s="161">
        <v>0</v>
      </c>
    </row>
    <row r="142" spans="1:3" ht="18" customHeight="1">
      <c r="A142" s="160" t="s">
        <v>644</v>
      </c>
      <c r="B142" s="161">
        <v>678960</v>
      </c>
      <c r="C142" s="161">
        <v>50561</v>
      </c>
    </row>
    <row r="143" spans="1:3" ht="18" customHeight="1">
      <c r="A143" s="160" t="s">
        <v>645</v>
      </c>
      <c r="B143" s="161"/>
      <c r="C143" s="161"/>
    </row>
    <row r="144" spans="1:3" ht="18" customHeight="1">
      <c r="A144" s="159" t="s">
        <v>646</v>
      </c>
      <c r="B144" s="162">
        <f>B141+B142</f>
        <v>2080080</v>
      </c>
      <c r="C144" s="162">
        <f>SUM(C141:C143)</f>
        <v>50561</v>
      </c>
    </row>
    <row r="145" spans="1:3" ht="18" customHeight="1">
      <c r="A145" s="163" t="s">
        <v>647</v>
      </c>
      <c r="B145" s="164">
        <f>SUM(B139+B144+B107+B138)</f>
        <v>349101583</v>
      </c>
      <c r="C145" s="164">
        <f>SUM(C139+C144+C107+C138)</f>
        <v>330262721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75" r:id="rId1"/>
  <headerFooter>
    <oddHeader>&amp;L&amp;"-,Félkövér"Fertőboz Község Önkormányzata &amp;C&amp;"-,Félkövér"2022.évi Zárszámadás &amp;R&amp;"-,Félkövér"11.melléklet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11"/>
  <sheetViews>
    <sheetView view="pageLayout" workbookViewId="0" topLeftCell="A4">
      <selection activeCell="G4" sqref="G4"/>
    </sheetView>
  </sheetViews>
  <sheetFormatPr defaultColWidth="9.140625" defaultRowHeight="15"/>
  <cols>
    <col min="1" max="1" width="9.140625" style="0" customWidth="1"/>
    <col min="2" max="2" width="6.7109375" style="0" customWidth="1"/>
    <col min="3" max="3" width="11.28125" style="0" customWidth="1"/>
    <col min="4" max="4" width="8.7109375" style="0" customWidth="1"/>
    <col min="5" max="5" width="10.57421875" style="0" customWidth="1"/>
    <col min="6" max="6" width="13.7109375" style="0" customWidth="1"/>
    <col min="7" max="7" width="11.140625" style="0" customWidth="1"/>
    <col min="8" max="8" width="17.00390625" style="0" customWidth="1"/>
    <col min="9" max="9" width="11.28125" style="0" customWidth="1"/>
    <col min="10" max="10" width="14.421875" style="0" customWidth="1"/>
    <col min="11" max="11" width="14.57421875" style="0" customWidth="1"/>
  </cols>
  <sheetData>
    <row r="2" spans="1:11" ht="15">
      <c r="A2" s="284" t="s">
        <v>711</v>
      </c>
      <c r="B2" s="284"/>
      <c r="C2" s="284"/>
      <c r="D2" s="284" t="s">
        <v>804</v>
      </c>
      <c r="E2" s="284"/>
      <c r="F2" s="285"/>
      <c r="G2" s="285"/>
      <c r="H2" s="285"/>
      <c r="I2" s="285"/>
      <c r="J2" s="285"/>
      <c r="K2" s="285"/>
    </row>
    <row r="3" spans="1:11" ht="15" customHeight="1">
      <c r="A3" s="414" t="s">
        <v>755</v>
      </c>
      <c r="B3" s="415"/>
      <c r="C3" s="415"/>
      <c r="D3" s="415"/>
      <c r="E3" s="415"/>
      <c r="F3" s="415"/>
      <c r="G3" s="415"/>
      <c r="H3" s="415"/>
      <c r="I3" s="415"/>
      <c r="J3" s="415"/>
      <c r="K3" s="416"/>
    </row>
    <row r="4" spans="1:11" ht="162" customHeight="1">
      <c r="A4" s="286"/>
      <c r="B4" s="286" t="s">
        <v>34</v>
      </c>
      <c r="C4" s="286" t="s">
        <v>782</v>
      </c>
      <c r="D4" s="286" t="s">
        <v>756</v>
      </c>
      <c r="E4" s="286" t="s">
        <v>757</v>
      </c>
      <c r="F4" s="286" t="s">
        <v>758</v>
      </c>
      <c r="G4" s="286" t="s">
        <v>759</v>
      </c>
      <c r="H4" s="286" t="s">
        <v>760</v>
      </c>
      <c r="I4" s="286" t="s">
        <v>761</v>
      </c>
      <c r="J4" s="286" t="s">
        <v>762</v>
      </c>
      <c r="K4" s="286" t="s">
        <v>763</v>
      </c>
    </row>
    <row r="5" spans="1:11" ht="15">
      <c r="A5" s="286">
        <v>1</v>
      </c>
      <c r="B5" s="286">
        <v>2</v>
      </c>
      <c r="C5" s="286">
        <v>3</v>
      </c>
      <c r="D5" s="286">
        <v>4</v>
      </c>
      <c r="E5" s="286">
        <v>5</v>
      </c>
      <c r="F5" s="286">
        <v>6</v>
      </c>
      <c r="G5" s="286">
        <v>7</v>
      </c>
      <c r="H5" s="286">
        <v>8</v>
      </c>
      <c r="I5" s="286">
        <v>9</v>
      </c>
      <c r="J5" s="286">
        <v>10</v>
      </c>
      <c r="K5" s="286">
        <v>11</v>
      </c>
    </row>
    <row r="6" spans="1:11" ht="63.75" customHeight="1">
      <c r="A6" s="286" t="s">
        <v>764</v>
      </c>
      <c r="B6" s="287" t="s">
        <v>765</v>
      </c>
      <c r="C6" s="288">
        <v>12486734</v>
      </c>
      <c r="D6" s="288">
        <v>0</v>
      </c>
      <c r="E6" s="288">
        <v>0</v>
      </c>
      <c r="F6" s="288">
        <v>12486734</v>
      </c>
      <c r="G6" s="288">
        <v>0</v>
      </c>
      <c r="H6" s="288">
        <v>29311738</v>
      </c>
      <c r="I6" s="288">
        <v>12486734</v>
      </c>
      <c r="J6" s="288">
        <v>0</v>
      </c>
      <c r="K6" s="288">
        <v>0</v>
      </c>
    </row>
    <row r="7" spans="1:11" ht="72" customHeight="1">
      <c r="A7" s="286" t="s">
        <v>766</v>
      </c>
      <c r="B7" s="287" t="s">
        <v>767</v>
      </c>
      <c r="C7" s="288">
        <v>0</v>
      </c>
      <c r="D7" s="288">
        <v>0</v>
      </c>
      <c r="E7" s="288">
        <v>0</v>
      </c>
      <c r="F7" s="288">
        <v>0</v>
      </c>
      <c r="G7" s="288">
        <v>0</v>
      </c>
      <c r="H7" s="288">
        <v>3658750</v>
      </c>
      <c r="I7" s="288">
        <v>0</v>
      </c>
      <c r="J7" s="288">
        <v>0</v>
      </c>
      <c r="K7" s="288">
        <v>0</v>
      </c>
    </row>
    <row r="8" spans="1:11" ht="69.75" customHeight="1">
      <c r="A8" s="286" t="s">
        <v>768</v>
      </c>
      <c r="B8" s="287" t="s">
        <v>769</v>
      </c>
      <c r="C8" s="288">
        <v>0</v>
      </c>
      <c r="D8" s="288">
        <v>0</v>
      </c>
      <c r="E8" s="288">
        <v>0</v>
      </c>
      <c r="F8" s="288">
        <v>0</v>
      </c>
      <c r="G8" s="288">
        <v>0</v>
      </c>
      <c r="H8" s="288">
        <v>4862714</v>
      </c>
      <c r="I8" s="288">
        <v>0</v>
      </c>
      <c r="J8" s="288">
        <v>0</v>
      </c>
      <c r="K8" s="288">
        <v>0</v>
      </c>
    </row>
    <row r="9" spans="1:11" ht="24">
      <c r="A9" s="289" t="s">
        <v>770</v>
      </c>
      <c r="B9" s="290" t="s">
        <v>252</v>
      </c>
      <c r="C9" s="291">
        <f>SUM(C6:C8)</f>
        <v>12486734</v>
      </c>
      <c r="D9" s="291">
        <f aca="true" t="shared" si="0" ref="D9:K9">SUM(D6:D8)</f>
        <v>0</v>
      </c>
      <c r="E9" s="291">
        <f t="shared" si="0"/>
        <v>0</v>
      </c>
      <c r="F9" s="291">
        <f t="shared" si="0"/>
        <v>12486734</v>
      </c>
      <c r="G9" s="291">
        <f t="shared" si="0"/>
        <v>0</v>
      </c>
      <c r="H9" s="291">
        <f t="shared" si="0"/>
        <v>37833202</v>
      </c>
      <c r="I9" s="291">
        <f t="shared" si="0"/>
        <v>12486734</v>
      </c>
      <c r="J9" s="291">
        <f t="shared" si="0"/>
        <v>0</v>
      </c>
      <c r="K9" s="291">
        <f t="shared" si="0"/>
        <v>0</v>
      </c>
    </row>
    <row r="10" spans="3:6" ht="15">
      <c r="C10" s="417"/>
      <c r="D10" s="417"/>
      <c r="E10" s="417"/>
      <c r="F10" s="377"/>
    </row>
    <row r="11" spans="3:5" ht="14.25" customHeight="1">
      <c r="C11" s="292"/>
      <c r="D11" s="292"/>
      <c r="E11" s="292"/>
    </row>
  </sheetData>
  <sheetProtection/>
  <mergeCells count="2">
    <mergeCell ref="A3:K3"/>
    <mergeCell ref="C10:E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3">
      <selection activeCell="C4" sqref="C4:E4"/>
    </sheetView>
  </sheetViews>
  <sheetFormatPr defaultColWidth="9.140625" defaultRowHeight="15"/>
  <cols>
    <col min="1" max="1" width="7.7109375" style="0" customWidth="1"/>
    <col min="2" max="2" width="37.8515625" style="0" customWidth="1"/>
    <col min="3" max="3" width="24.57421875" style="0" customWidth="1"/>
    <col min="4" max="4" width="15.8515625" style="0" customWidth="1"/>
    <col min="5" max="5" width="20.8515625" style="0" customWidth="1"/>
    <col min="6" max="6" width="14.57421875" style="0" bestFit="1" customWidth="1"/>
  </cols>
  <sheetData>
    <row r="2" spans="2:6" ht="15">
      <c r="B2" s="292" t="s">
        <v>711</v>
      </c>
      <c r="C2" s="292" t="s">
        <v>803</v>
      </c>
      <c r="D2" s="292"/>
      <c r="E2" s="292"/>
      <c r="F2" s="293" t="s">
        <v>1101</v>
      </c>
    </row>
    <row r="3" ht="4.5" customHeight="1"/>
    <row r="4" spans="3:9" ht="63" customHeight="1">
      <c r="C4" s="417" t="s">
        <v>1102</v>
      </c>
      <c r="D4" s="417"/>
      <c r="E4" s="417"/>
      <c r="F4" s="281"/>
      <c r="G4" s="281"/>
      <c r="H4" s="281"/>
      <c r="I4" s="281"/>
    </row>
    <row r="5" spans="3:5" ht="33" customHeight="1">
      <c r="C5" s="292"/>
      <c r="D5" s="292"/>
      <c r="E5" s="292"/>
    </row>
    <row r="6" spans="1:6" ht="15" customHeight="1">
      <c r="A6" s="418"/>
      <c r="B6" s="420" t="s">
        <v>34</v>
      </c>
      <c r="C6" s="422" t="s">
        <v>771</v>
      </c>
      <c r="D6" s="422" t="s">
        <v>772</v>
      </c>
      <c r="E6" s="422" t="s">
        <v>773</v>
      </c>
      <c r="F6" s="294" t="s">
        <v>774</v>
      </c>
    </row>
    <row r="7" spans="1:6" ht="57" customHeight="1">
      <c r="A7" s="419"/>
      <c r="B7" s="421"/>
      <c r="C7" s="423"/>
      <c r="D7" s="423"/>
      <c r="E7" s="423"/>
      <c r="F7" s="39"/>
    </row>
    <row r="8" spans="1:6" ht="15">
      <c r="A8" s="5"/>
      <c r="B8" s="5"/>
      <c r="C8" s="5"/>
      <c r="D8" s="5"/>
      <c r="E8" s="5"/>
      <c r="F8" s="5"/>
    </row>
    <row r="9" spans="1:6" ht="45">
      <c r="A9" s="5"/>
      <c r="B9" s="295" t="s">
        <v>775</v>
      </c>
      <c r="C9" s="296"/>
      <c r="D9" s="296"/>
      <c r="E9" s="296"/>
      <c r="F9" s="296"/>
    </row>
    <row r="10" spans="1:6" ht="30">
      <c r="A10" s="5"/>
      <c r="B10" s="295" t="s">
        <v>776</v>
      </c>
      <c r="C10" s="296"/>
      <c r="D10" s="296"/>
      <c r="E10" s="296">
        <v>0</v>
      </c>
      <c r="F10" s="296">
        <f aca="true" t="shared" si="0" ref="F10:F16">C10-D10-E10</f>
        <v>0</v>
      </c>
    </row>
    <row r="11" spans="1:6" ht="45">
      <c r="A11" s="5"/>
      <c r="B11" s="295" t="s">
        <v>777</v>
      </c>
      <c r="C11" s="296">
        <v>2836981</v>
      </c>
      <c r="D11" s="296">
        <v>2836981</v>
      </c>
      <c r="E11" s="296">
        <v>0</v>
      </c>
      <c r="F11" s="296">
        <f t="shared" si="0"/>
        <v>0</v>
      </c>
    </row>
    <row r="12" spans="1:6" ht="45">
      <c r="A12" s="5"/>
      <c r="B12" s="295" t="s">
        <v>778</v>
      </c>
      <c r="C12" s="296">
        <v>2270000</v>
      </c>
      <c r="D12" s="296">
        <v>2270000</v>
      </c>
      <c r="E12" s="5">
        <v>0</v>
      </c>
      <c r="F12" s="296">
        <f t="shared" si="0"/>
        <v>0</v>
      </c>
    </row>
    <row r="13" spans="1:6" ht="60">
      <c r="A13" s="5">
        <v>28</v>
      </c>
      <c r="B13" s="295" t="s">
        <v>781</v>
      </c>
      <c r="C13" s="296">
        <v>167640</v>
      </c>
      <c r="D13" s="296">
        <v>167640</v>
      </c>
      <c r="E13" s="296"/>
      <c r="F13" s="296">
        <f t="shared" si="0"/>
        <v>0</v>
      </c>
    </row>
    <row r="14" spans="1:6" ht="45">
      <c r="A14" s="297"/>
      <c r="B14" s="298" t="s">
        <v>779</v>
      </c>
      <c r="C14" s="299">
        <f>SUM(C13)</f>
        <v>167640</v>
      </c>
      <c r="D14" s="299">
        <f>SUM(D13)</f>
        <v>167640</v>
      </c>
      <c r="E14" s="299">
        <f>SUM(E13)</f>
        <v>0</v>
      </c>
      <c r="F14" s="296">
        <f t="shared" si="0"/>
        <v>0</v>
      </c>
    </row>
    <row r="15" spans="1:6" ht="30">
      <c r="A15" s="5"/>
      <c r="B15" s="295" t="s">
        <v>818</v>
      </c>
      <c r="C15" s="296">
        <v>1013038</v>
      </c>
      <c r="D15" s="296">
        <v>1013038</v>
      </c>
      <c r="E15" s="5">
        <v>0</v>
      </c>
      <c r="F15" s="296">
        <f t="shared" si="0"/>
        <v>0</v>
      </c>
    </row>
    <row r="16" spans="1:6" ht="45">
      <c r="A16" s="5"/>
      <c r="B16" s="295" t="s">
        <v>819</v>
      </c>
      <c r="C16" s="296">
        <v>1721578</v>
      </c>
      <c r="D16" s="296">
        <v>1721578</v>
      </c>
      <c r="E16" s="296"/>
      <c r="F16" s="296">
        <f t="shared" si="0"/>
        <v>0</v>
      </c>
    </row>
    <row r="17" spans="1:6" ht="30">
      <c r="A17" s="297"/>
      <c r="B17" s="298" t="s">
        <v>780</v>
      </c>
      <c r="C17" s="299">
        <f>C10+C11+C12+C13+C15</f>
        <v>6287659</v>
      </c>
      <c r="D17" s="299">
        <f>D10+D11+D12+D13+D15</f>
        <v>6287659</v>
      </c>
      <c r="E17" s="299">
        <f>E10+E11+E12+E13+E15</f>
        <v>0</v>
      </c>
      <c r="F17" s="299">
        <f>F10+F11+F12+F13+F15</f>
        <v>0</v>
      </c>
    </row>
  </sheetData>
  <sheetProtection/>
  <mergeCells count="6">
    <mergeCell ref="C4:E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4"/>
  <sheetViews>
    <sheetView view="pageLayout" workbookViewId="0" topLeftCell="B1">
      <selection activeCell="F9" sqref="F9"/>
    </sheetView>
  </sheetViews>
  <sheetFormatPr defaultColWidth="7.421875" defaultRowHeight="15"/>
  <cols>
    <col min="1" max="1" width="12.421875" style="0" customWidth="1"/>
    <col min="2" max="2" width="92.7109375" style="0" customWidth="1"/>
    <col min="3" max="3" width="10.140625" style="0" bestFit="1" customWidth="1"/>
    <col min="4" max="4" width="4.57421875" style="0" customWidth="1"/>
    <col min="5" max="5" width="16.57421875" style="0" customWidth="1"/>
    <col min="6" max="6" width="15.00390625" style="0" customWidth="1"/>
  </cols>
  <sheetData>
    <row r="1" spans="2:5" ht="15">
      <c r="B1" s="67"/>
      <c r="C1" s="22"/>
      <c r="D1" s="22"/>
      <c r="E1" s="22"/>
    </row>
    <row r="2" spans="2:6" ht="27" customHeight="1">
      <c r="B2" s="424"/>
      <c r="C2" s="424"/>
      <c r="D2" s="68"/>
      <c r="E2" s="68"/>
      <c r="F2" s="66"/>
    </row>
    <row r="3" spans="2:3" ht="18">
      <c r="B3" s="379" t="s">
        <v>732</v>
      </c>
      <c r="C3" s="379"/>
    </row>
    <row r="4" ht="15" customHeight="1"/>
    <row r="5" spans="2:3" ht="52.5" customHeight="1">
      <c r="B5" s="69" t="s">
        <v>0</v>
      </c>
      <c r="C5" s="105"/>
    </row>
    <row r="6" spans="2:3" ht="15" customHeight="1">
      <c r="B6" s="70"/>
      <c r="C6" s="106"/>
    </row>
    <row r="7" spans="2:3" ht="37.5">
      <c r="B7" s="71" t="s">
        <v>1</v>
      </c>
      <c r="C7" s="72">
        <v>0</v>
      </c>
    </row>
    <row r="8" spans="2:3" ht="37.5">
      <c r="B8" s="71" t="s">
        <v>2</v>
      </c>
      <c r="C8" s="72">
        <v>0</v>
      </c>
    </row>
    <row r="9" spans="2:3" ht="37.5">
      <c r="B9" s="71" t="s">
        <v>3</v>
      </c>
      <c r="C9" s="301">
        <v>0</v>
      </c>
    </row>
    <row r="10" spans="2:3" ht="17.25" customHeight="1">
      <c r="B10" s="73" t="s">
        <v>5</v>
      </c>
      <c r="C10" s="74">
        <v>0</v>
      </c>
    </row>
    <row r="11" spans="2:3" ht="18" customHeight="1">
      <c r="B11" s="73" t="s">
        <v>6</v>
      </c>
      <c r="C11" s="72">
        <v>0</v>
      </c>
    </row>
    <row r="12" spans="2:3" ht="37.5">
      <c r="B12" s="71" t="s">
        <v>4</v>
      </c>
      <c r="C12" s="72">
        <v>0</v>
      </c>
    </row>
    <row r="13" spans="2:3" ht="18.75">
      <c r="B13" s="71" t="s">
        <v>7</v>
      </c>
      <c r="C13" s="72">
        <v>0</v>
      </c>
    </row>
    <row r="14" spans="2:3" ht="18.75">
      <c r="B14" s="75"/>
      <c r="C14" s="76"/>
    </row>
  </sheetData>
  <sheetProtection/>
  <mergeCells count="2">
    <mergeCell ref="B2:C2"/>
    <mergeCell ref="B3:C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1" r:id="rId1"/>
  <headerFooter>
    <oddHeader>&amp;L&amp;"Times New Roman,Félkövér"&amp;14Fertőboz Község Önkormányzata&amp;C&amp;"-,Félkövér" 2022. évi Zárszámadás
&amp;R&amp;"-,Félkövér"13. melléklet&amp;"-,Normál"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I5" sqref="I5"/>
    </sheetView>
  </sheetViews>
  <sheetFormatPr defaultColWidth="9.140625" defaultRowHeight="15"/>
  <cols>
    <col min="2" max="2" width="28.28125" style="0" bestFit="1" customWidth="1"/>
    <col min="3" max="3" width="17.28125" style="0" customWidth="1"/>
    <col min="4" max="4" width="15.00390625" style="0" customWidth="1"/>
    <col min="6" max="6" width="7.00390625" style="0" customWidth="1"/>
    <col min="7" max="7" width="8.7109375" style="0" bestFit="1" customWidth="1"/>
    <col min="8" max="8" width="25.57421875" style="0" customWidth="1"/>
    <col min="9" max="9" width="6.421875" style="0" customWidth="1"/>
  </cols>
  <sheetData>
    <row r="2" spans="1:9" ht="15">
      <c r="A2" s="425" t="s">
        <v>1103</v>
      </c>
      <c r="B2" s="425"/>
      <c r="C2" s="425"/>
      <c r="D2" s="425"/>
      <c r="E2" s="425"/>
      <c r="F2" s="425"/>
      <c r="G2" s="425"/>
      <c r="H2" s="425"/>
      <c r="I2" s="425"/>
    </row>
    <row r="4" spans="1:9" ht="15">
      <c r="A4" s="297"/>
      <c r="B4" s="297"/>
      <c r="C4" s="297"/>
      <c r="D4" s="428" t="s">
        <v>1086</v>
      </c>
      <c r="E4" s="429"/>
      <c r="F4" s="429"/>
      <c r="G4" s="429"/>
      <c r="H4" s="429"/>
      <c r="I4" s="430"/>
    </row>
    <row r="5" spans="1:9" ht="60">
      <c r="A5" s="297" t="s">
        <v>935</v>
      </c>
      <c r="B5" s="297" t="s">
        <v>1084</v>
      </c>
      <c r="C5" s="298" t="s">
        <v>1085</v>
      </c>
      <c r="D5" s="297" t="s">
        <v>1087</v>
      </c>
      <c r="E5" s="297" t="s">
        <v>1088</v>
      </c>
      <c r="F5" s="297" t="s">
        <v>1089</v>
      </c>
      <c r="G5" s="297" t="s">
        <v>1090</v>
      </c>
      <c r="H5" s="297" t="s">
        <v>1091</v>
      </c>
      <c r="I5" s="298" t="s">
        <v>1092</v>
      </c>
    </row>
    <row r="6" spans="1:9" ht="75">
      <c r="A6" s="297" t="s">
        <v>1093</v>
      </c>
      <c r="B6" s="298" t="s">
        <v>1100</v>
      </c>
      <c r="C6" s="374">
        <v>82632258</v>
      </c>
      <c r="D6" s="373"/>
      <c r="E6" s="373"/>
      <c r="F6" s="373"/>
      <c r="G6" s="373"/>
      <c r="H6" s="373"/>
      <c r="I6" s="374">
        <v>0</v>
      </c>
    </row>
    <row r="7" spans="1:9" ht="15">
      <c r="A7" s="297"/>
      <c r="B7" s="297"/>
      <c r="C7" s="373"/>
      <c r="D7" s="373"/>
      <c r="E7" s="373"/>
      <c r="F7" s="373"/>
      <c r="G7" s="373"/>
      <c r="H7" s="373"/>
      <c r="I7" s="374">
        <v>0</v>
      </c>
    </row>
    <row r="8" spans="1:9" ht="15">
      <c r="A8" s="426" t="s">
        <v>1099</v>
      </c>
      <c r="B8" s="427"/>
      <c r="C8" s="375">
        <f>SUM(C6:C7)</f>
        <v>82632258</v>
      </c>
      <c r="D8" s="297"/>
      <c r="E8" s="297"/>
      <c r="F8" s="297"/>
      <c r="G8" s="297"/>
      <c r="H8" s="297"/>
      <c r="I8" s="375">
        <v>0</v>
      </c>
    </row>
    <row r="10" spans="1:9" ht="15">
      <c r="A10" s="425" t="s">
        <v>1094</v>
      </c>
      <c r="B10" s="425"/>
      <c r="C10" s="425"/>
      <c r="D10" s="425"/>
      <c r="E10" s="425"/>
      <c r="F10" s="425"/>
      <c r="G10" s="425"/>
      <c r="H10" s="425"/>
      <c r="I10" s="425"/>
    </row>
    <row r="12" spans="1:9" ht="15">
      <c r="A12" s="297" t="s">
        <v>935</v>
      </c>
      <c r="B12" s="297" t="s">
        <v>1095</v>
      </c>
      <c r="C12" s="297" t="s">
        <v>1096</v>
      </c>
      <c r="D12" s="297" t="s">
        <v>1097</v>
      </c>
      <c r="E12" s="297"/>
      <c r="F12" s="297" t="s">
        <v>1098</v>
      </c>
      <c r="G12" s="297" t="s">
        <v>525</v>
      </c>
      <c r="H12" s="376"/>
      <c r="I12" s="119"/>
    </row>
    <row r="13" spans="1:9" ht="15">
      <c r="A13" s="5"/>
      <c r="B13" s="5"/>
      <c r="C13" s="5"/>
      <c r="D13" s="5"/>
      <c r="E13" s="5"/>
      <c r="F13" s="5"/>
      <c r="G13" s="5"/>
      <c r="H13" s="376"/>
      <c r="I13" s="119"/>
    </row>
    <row r="14" spans="1:9" ht="15">
      <c r="A14" s="5"/>
      <c r="B14" s="5"/>
      <c r="C14" s="5"/>
      <c r="D14" s="5"/>
      <c r="E14" s="5"/>
      <c r="F14" s="5"/>
      <c r="G14" s="5"/>
      <c r="H14" s="376"/>
      <c r="I14" s="119"/>
    </row>
    <row r="15" spans="1:9" ht="15">
      <c r="A15" s="5"/>
      <c r="B15" s="5"/>
      <c r="C15" s="5"/>
      <c r="D15" s="5"/>
      <c r="E15" s="5"/>
      <c r="F15" s="5"/>
      <c r="G15" s="5"/>
      <c r="H15" s="376"/>
      <c r="I15" s="119"/>
    </row>
    <row r="16" spans="1:9" ht="15">
      <c r="A16" s="297" t="s">
        <v>1099</v>
      </c>
      <c r="B16" s="5"/>
      <c r="C16" s="5"/>
      <c r="D16" s="5"/>
      <c r="E16" s="5"/>
      <c r="F16" s="5"/>
      <c r="G16" s="5"/>
      <c r="H16" s="376"/>
      <c r="I16" s="119"/>
    </row>
  </sheetData>
  <sheetProtection/>
  <mergeCells count="4">
    <mergeCell ref="A2:I2"/>
    <mergeCell ref="A8:B8"/>
    <mergeCell ref="D4:I4"/>
    <mergeCell ref="A10:I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"/>
  <sheetViews>
    <sheetView view="pageLayout" workbookViewId="0" topLeftCell="A1">
      <selection activeCell="A13" sqref="A13"/>
    </sheetView>
  </sheetViews>
  <sheetFormatPr defaultColWidth="9.140625" defaultRowHeight="15"/>
  <cols>
    <col min="1" max="1" width="48.57421875" style="0" customWidth="1"/>
    <col min="2" max="2" width="12.57421875" style="0" customWidth="1"/>
    <col min="3" max="3" width="11.7109375" style="0" customWidth="1"/>
    <col min="4" max="4" width="12.421875" style="0" customWidth="1"/>
    <col min="5" max="5" width="15.00390625" style="0" customWidth="1"/>
    <col min="6" max="6" width="13.7109375" style="0" customWidth="1"/>
    <col min="7" max="7" width="12.421875" style="0" bestFit="1" customWidth="1"/>
  </cols>
  <sheetData>
    <row r="1" spans="1:7" ht="28.5">
      <c r="A1" s="282"/>
      <c r="B1" s="283" t="s">
        <v>783</v>
      </c>
      <c r="C1" s="283" t="s">
        <v>754</v>
      </c>
      <c r="D1" s="283" t="s">
        <v>525</v>
      </c>
      <c r="E1" s="283" t="s">
        <v>794</v>
      </c>
      <c r="F1" s="283" t="s">
        <v>805</v>
      </c>
      <c r="G1" s="283" t="s">
        <v>806</v>
      </c>
    </row>
    <row r="2" spans="1:7" ht="15">
      <c r="A2" s="8" t="s">
        <v>47</v>
      </c>
      <c r="B2" s="92">
        <v>11449000</v>
      </c>
      <c r="C2" s="92">
        <v>14856105</v>
      </c>
      <c r="D2" s="92">
        <v>13971030</v>
      </c>
      <c r="E2" s="92">
        <v>12237000</v>
      </c>
      <c r="F2" s="92">
        <f>SUM(E2*1.02)</f>
        <v>12481740</v>
      </c>
      <c r="G2" s="92">
        <f>SUM(F2*1.02)</f>
        <v>12731374.8</v>
      </c>
    </row>
    <row r="3" spans="1:7" ht="15.75">
      <c r="A3" s="307" t="s">
        <v>48</v>
      </c>
      <c r="B3" s="92">
        <v>1595370</v>
      </c>
      <c r="C3" s="92">
        <v>1595370</v>
      </c>
      <c r="D3" s="92">
        <v>1129197</v>
      </c>
      <c r="E3" s="92">
        <v>1600050</v>
      </c>
      <c r="F3" s="92">
        <f aca="true" t="shared" si="0" ref="F3:G9">SUM(E3*1.02)</f>
        <v>1632051</v>
      </c>
      <c r="G3" s="92">
        <f t="shared" si="0"/>
        <v>1664692.02</v>
      </c>
    </row>
    <row r="4" spans="1:7" ht="15.75">
      <c r="A4" s="307" t="s">
        <v>49</v>
      </c>
      <c r="B4" s="92">
        <v>10417116</v>
      </c>
      <c r="C4" s="92">
        <v>12871962</v>
      </c>
      <c r="D4" s="92">
        <v>11268614</v>
      </c>
      <c r="E4" s="92">
        <v>15530800</v>
      </c>
      <c r="F4" s="92">
        <f t="shared" si="0"/>
        <v>15841416</v>
      </c>
      <c r="G4" s="92">
        <f t="shared" si="0"/>
        <v>16158244.32</v>
      </c>
    </row>
    <row r="5" spans="1:7" ht="15.75">
      <c r="A5" s="307" t="s">
        <v>50</v>
      </c>
      <c r="B5" s="92">
        <v>2840000</v>
      </c>
      <c r="C5" s="92">
        <v>2921108</v>
      </c>
      <c r="D5" s="92">
        <v>2921108</v>
      </c>
      <c r="E5" s="92">
        <v>3270000</v>
      </c>
      <c r="F5" s="92">
        <f t="shared" si="0"/>
        <v>3335400</v>
      </c>
      <c r="G5" s="92">
        <f t="shared" si="0"/>
        <v>3402108</v>
      </c>
    </row>
    <row r="6" spans="1:7" ht="15.75">
      <c r="A6" s="307" t="s">
        <v>51</v>
      </c>
      <c r="B6" s="92">
        <v>47229740</v>
      </c>
      <c r="C6" s="92">
        <v>35453094</v>
      </c>
      <c r="D6" s="92">
        <v>1221532</v>
      </c>
      <c r="E6" s="92">
        <v>31388304</v>
      </c>
      <c r="F6" s="92">
        <f t="shared" si="0"/>
        <v>32016070.080000002</v>
      </c>
      <c r="G6" s="92">
        <f t="shared" si="0"/>
        <v>32656391.4816</v>
      </c>
    </row>
    <row r="7" spans="1:7" ht="15.75">
      <c r="A7" s="307" t="s">
        <v>52</v>
      </c>
      <c r="B7" s="92">
        <v>4897978</v>
      </c>
      <c r="C7" s="92">
        <v>5861159</v>
      </c>
      <c r="D7" s="92">
        <v>5574156</v>
      </c>
      <c r="E7" s="92">
        <v>85309052</v>
      </c>
      <c r="F7" s="92">
        <f t="shared" si="0"/>
        <v>87015233.04</v>
      </c>
      <c r="G7" s="92">
        <f t="shared" si="0"/>
        <v>88755537.7008</v>
      </c>
    </row>
    <row r="8" spans="1:7" ht="15.75">
      <c r="A8" s="307" t="s">
        <v>53</v>
      </c>
      <c r="B8" s="92">
        <v>1377721</v>
      </c>
      <c r="C8" s="92">
        <v>2010968</v>
      </c>
      <c r="D8" s="92">
        <v>1480951</v>
      </c>
      <c r="E8" s="92">
        <v>17535186</v>
      </c>
      <c r="F8" s="92">
        <f t="shared" si="0"/>
        <v>17885889.72</v>
      </c>
      <c r="G8" s="92">
        <f t="shared" si="0"/>
        <v>18243607.514399998</v>
      </c>
    </row>
    <row r="9" spans="1:7" ht="15.75">
      <c r="A9" s="307" t="s">
        <v>54</v>
      </c>
      <c r="B9" s="92"/>
      <c r="C9" s="92">
        <v>2607</v>
      </c>
      <c r="D9" s="92">
        <v>2607</v>
      </c>
      <c r="E9" s="92">
        <v>0</v>
      </c>
      <c r="F9" s="92">
        <f t="shared" si="0"/>
        <v>0</v>
      </c>
      <c r="G9" s="92">
        <f t="shared" si="0"/>
        <v>0</v>
      </c>
    </row>
    <row r="10" spans="1:7" ht="15">
      <c r="A10" s="167" t="s">
        <v>46</v>
      </c>
      <c r="B10" s="95">
        <f aca="true" t="shared" si="1" ref="B10:G10">SUM(B2:B9)</f>
        <v>79806925</v>
      </c>
      <c r="C10" s="95">
        <f t="shared" si="1"/>
        <v>75572373</v>
      </c>
      <c r="D10" s="95">
        <f t="shared" si="1"/>
        <v>37569195</v>
      </c>
      <c r="E10" s="95">
        <f t="shared" si="1"/>
        <v>166870392</v>
      </c>
      <c r="F10" s="95">
        <f t="shared" si="1"/>
        <v>170207799.84</v>
      </c>
      <c r="G10" s="95">
        <f t="shared" si="1"/>
        <v>173611955.8368</v>
      </c>
    </row>
    <row r="11" spans="1:7" ht="15">
      <c r="A11" s="167" t="s">
        <v>55</v>
      </c>
      <c r="B11" s="92">
        <v>703748</v>
      </c>
      <c r="C11" s="92">
        <v>1628429</v>
      </c>
      <c r="D11" s="92">
        <v>703748</v>
      </c>
      <c r="E11" s="92">
        <v>924681</v>
      </c>
      <c r="F11" s="92"/>
      <c r="G11" s="92"/>
    </row>
    <row r="12" spans="1:7" ht="15">
      <c r="A12" s="89" t="s">
        <v>220</v>
      </c>
      <c r="B12" s="93">
        <f aca="true" t="shared" si="2" ref="B12:G12">SUM(B10:B11)</f>
        <v>80510673</v>
      </c>
      <c r="C12" s="93">
        <f t="shared" si="2"/>
        <v>77200802</v>
      </c>
      <c r="D12" s="93">
        <f t="shared" si="2"/>
        <v>38272943</v>
      </c>
      <c r="E12" s="93">
        <f t="shared" si="2"/>
        <v>167795073</v>
      </c>
      <c r="F12" s="93">
        <f t="shared" si="2"/>
        <v>170207799.84</v>
      </c>
      <c r="G12" s="93">
        <f t="shared" si="2"/>
        <v>173611955.8368</v>
      </c>
    </row>
    <row r="13" spans="1:7" ht="15.75">
      <c r="A13" s="307" t="s">
        <v>57</v>
      </c>
      <c r="B13" s="92">
        <v>20328331</v>
      </c>
      <c r="C13" s="92">
        <v>21488704</v>
      </c>
      <c r="D13" s="92">
        <v>21488704</v>
      </c>
      <c r="E13" s="92">
        <v>23117022</v>
      </c>
      <c r="F13" s="92">
        <f>SUM(E13*1.02)</f>
        <v>23579362.44</v>
      </c>
      <c r="G13" s="92">
        <f>SUM(F13*1.02)</f>
        <v>24050949.688800003</v>
      </c>
    </row>
    <row r="14" spans="1:7" ht="15">
      <c r="A14" s="8" t="s">
        <v>58</v>
      </c>
      <c r="B14" s="92">
        <v>0</v>
      </c>
      <c r="C14" s="92">
        <v>0</v>
      </c>
      <c r="D14" s="92">
        <v>0</v>
      </c>
      <c r="E14" s="92">
        <v>0</v>
      </c>
      <c r="F14" s="92">
        <f aca="true" t="shared" si="3" ref="F14:G19">SUM(E14*1.02)</f>
        <v>0</v>
      </c>
      <c r="G14" s="92">
        <f t="shared" si="3"/>
        <v>0</v>
      </c>
    </row>
    <row r="15" spans="1:7" ht="15">
      <c r="A15" s="8" t="s">
        <v>59</v>
      </c>
      <c r="B15" s="92">
        <v>9400000</v>
      </c>
      <c r="C15" s="92">
        <v>9400000</v>
      </c>
      <c r="D15" s="92">
        <v>11219832</v>
      </c>
      <c r="E15" s="92">
        <v>9877000</v>
      </c>
      <c r="F15" s="92">
        <f t="shared" si="3"/>
        <v>10074540</v>
      </c>
      <c r="G15" s="92">
        <f t="shared" si="3"/>
        <v>10276030.8</v>
      </c>
    </row>
    <row r="16" spans="1:7" ht="15">
      <c r="A16" s="8" t="s">
        <v>60</v>
      </c>
      <c r="B16" s="92">
        <v>4421444</v>
      </c>
      <c r="C16" s="92">
        <v>4421444</v>
      </c>
      <c r="D16" s="92">
        <v>4494702</v>
      </c>
      <c r="E16" s="92">
        <v>4421444</v>
      </c>
      <c r="F16" s="92">
        <f t="shared" si="3"/>
        <v>4509872.88</v>
      </c>
      <c r="G16" s="92">
        <f t="shared" si="3"/>
        <v>4600070.3376</v>
      </c>
    </row>
    <row r="17" spans="1:7" ht="15">
      <c r="A17" s="8" t="s">
        <v>61</v>
      </c>
      <c r="B17" s="92">
        <v>0</v>
      </c>
      <c r="C17" s="92">
        <v>0</v>
      </c>
      <c r="D17" s="92">
        <v>0</v>
      </c>
      <c r="E17" s="92">
        <v>0</v>
      </c>
      <c r="F17" s="92">
        <f t="shared" si="3"/>
        <v>0</v>
      </c>
      <c r="G17" s="92">
        <f t="shared" si="3"/>
        <v>0</v>
      </c>
    </row>
    <row r="18" spans="1:7" ht="15">
      <c r="A18" s="8" t="s">
        <v>62</v>
      </c>
      <c r="B18" s="92">
        <v>0</v>
      </c>
      <c r="C18" s="92">
        <v>0</v>
      </c>
      <c r="D18" s="92"/>
      <c r="E18" s="92">
        <v>0</v>
      </c>
      <c r="F18" s="92">
        <f t="shared" si="3"/>
        <v>0</v>
      </c>
      <c r="G18" s="92">
        <f t="shared" si="3"/>
        <v>0</v>
      </c>
    </row>
    <row r="19" spans="1:7" ht="15">
      <c r="A19" s="8" t="s">
        <v>63</v>
      </c>
      <c r="B19" s="92">
        <v>0</v>
      </c>
      <c r="C19" s="92">
        <v>0</v>
      </c>
      <c r="D19" s="92"/>
      <c r="E19" s="92">
        <v>0</v>
      </c>
      <c r="F19" s="92">
        <f t="shared" si="3"/>
        <v>0</v>
      </c>
      <c r="G19" s="92">
        <f t="shared" si="3"/>
        <v>0</v>
      </c>
    </row>
    <row r="20" spans="1:7" ht="15">
      <c r="A20" s="91" t="s">
        <v>56</v>
      </c>
      <c r="B20" s="95">
        <f aca="true" t="shared" si="4" ref="B20:G20">SUM(B13:B19)</f>
        <v>34149775</v>
      </c>
      <c r="C20" s="95">
        <f>SUM(C13:C19)</f>
        <v>35310148</v>
      </c>
      <c r="D20" s="95">
        <f t="shared" si="4"/>
        <v>37203238</v>
      </c>
      <c r="E20" s="95">
        <f t="shared" si="4"/>
        <v>37415466</v>
      </c>
      <c r="F20" s="95">
        <f t="shared" si="4"/>
        <v>38163775.32</v>
      </c>
      <c r="G20" s="95">
        <f t="shared" si="4"/>
        <v>38927050.826400004</v>
      </c>
    </row>
    <row r="21" spans="1:7" ht="15">
      <c r="A21" s="91" t="s">
        <v>64</v>
      </c>
      <c r="B21" s="92">
        <v>46360898</v>
      </c>
      <c r="C21" s="92">
        <v>41890654</v>
      </c>
      <c r="D21" s="92">
        <v>42815335</v>
      </c>
      <c r="E21" s="92">
        <v>130379607</v>
      </c>
      <c r="F21" s="92">
        <f>SUM(E21*1.02)</f>
        <v>132987199.14</v>
      </c>
      <c r="G21" s="92">
        <f>SUM(F21*1.02)</f>
        <v>135646943.1228</v>
      </c>
    </row>
    <row r="22" spans="1:7" ht="15">
      <c r="A22" s="89" t="s">
        <v>221</v>
      </c>
      <c r="B22" s="94">
        <f aca="true" t="shared" si="5" ref="B22:G22">SUM(B20+B21)</f>
        <v>80510673</v>
      </c>
      <c r="C22" s="94">
        <f t="shared" si="5"/>
        <v>77200802</v>
      </c>
      <c r="D22" s="94">
        <f t="shared" si="5"/>
        <v>80018573</v>
      </c>
      <c r="E22" s="94">
        <f t="shared" si="5"/>
        <v>167795073</v>
      </c>
      <c r="F22" s="94">
        <f t="shared" si="5"/>
        <v>171150974.46</v>
      </c>
      <c r="G22" s="94">
        <f t="shared" si="5"/>
        <v>174573993.9492</v>
      </c>
    </row>
    <row r="23" spans="1:7" ht="15">
      <c r="A23" s="4"/>
      <c r="B23" s="4"/>
      <c r="C23" s="4"/>
      <c r="D23" s="4"/>
      <c r="E23" s="4"/>
      <c r="F23" s="4"/>
      <c r="G23" s="4"/>
    </row>
    <row r="24" spans="1:7" ht="15">
      <c r="A24" s="4"/>
      <c r="B24" s="4"/>
      <c r="C24" s="4"/>
      <c r="D24" s="4"/>
      <c r="E24" s="4"/>
      <c r="F24" s="4"/>
      <c r="G24" s="4"/>
    </row>
    <row r="27" ht="15">
      <c r="F27" t="s">
        <v>712</v>
      </c>
    </row>
  </sheetData>
  <sheetProtection/>
  <printOptions/>
  <pageMargins left="0.7" right="0.7" top="0.75" bottom="0.75" header="0.3" footer="0.3"/>
  <pageSetup horizontalDpi="300" verticalDpi="300" orientation="landscape" paperSize="9" r:id="rId1"/>
  <headerFooter>
    <oddHeader xml:space="preserve">&amp;LFertőboz Község Önkormányzata&amp;C 2022. évi Zárszámadás
Gördülő tervezés&amp;R15. melléklet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88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5.00390625" style="0" customWidth="1"/>
    <col min="2" max="2" width="13.28125" style="0" customWidth="1"/>
    <col min="3" max="3" width="33.140625" style="0" customWidth="1"/>
    <col min="4" max="4" width="49.00390625" style="0" customWidth="1"/>
  </cols>
  <sheetData>
    <row r="1" spans="1:4" ht="15.75">
      <c r="A1" s="436"/>
      <c r="B1" s="436"/>
      <c r="C1" s="436"/>
      <c r="D1" s="313" t="s">
        <v>1104</v>
      </c>
    </row>
    <row r="2" spans="1:4" ht="15.75">
      <c r="A2" s="314"/>
      <c r="B2" s="314"/>
      <c r="C2" s="314"/>
      <c r="D2" s="313"/>
    </row>
    <row r="3" spans="1:4" ht="18.75">
      <c r="A3" s="435" t="s">
        <v>933</v>
      </c>
      <c r="B3" s="435"/>
      <c r="C3" s="435"/>
      <c r="D3" s="435"/>
    </row>
    <row r="4" spans="1:4" ht="18.75">
      <c r="A4" s="435" t="s">
        <v>934</v>
      </c>
      <c r="B4" s="435"/>
      <c r="C4" s="435"/>
      <c r="D4" s="435"/>
    </row>
    <row r="5" spans="1:4" ht="16.5" thickBot="1">
      <c r="A5" s="315"/>
      <c r="B5" s="315"/>
      <c r="C5" s="437"/>
      <c r="D5" s="437"/>
    </row>
    <row r="6" spans="1:4" ht="18.75">
      <c r="A6" s="316" t="s">
        <v>34</v>
      </c>
      <c r="B6" s="317" t="s">
        <v>935</v>
      </c>
      <c r="C6" s="318" t="s">
        <v>936</v>
      </c>
      <c r="D6" s="319" t="s">
        <v>937</v>
      </c>
    </row>
    <row r="7" spans="1:4" ht="15.75">
      <c r="A7" s="320" t="s">
        <v>938</v>
      </c>
      <c r="B7" s="321" t="s">
        <v>939</v>
      </c>
      <c r="C7" s="322">
        <v>723</v>
      </c>
      <c r="D7" s="323">
        <v>0</v>
      </c>
    </row>
    <row r="8" spans="1:4" ht="31.5">
      <c r="A8" s="320" t="s">
        <v>940</v>
      </c>
      <c r="B8" s="321" t="s">
        <v>941</v>
      </c>
      <c r="C8" s="322">
        <f>+C9+C14+C19+C24+C29</f>
        <v>298789662</v>
      </c>
      <c r="D8" s="323">
        <f>+D9+D14+D19+D24+D29</f>
        <v>190460845</v>
      </c>
    </row>
    <row r="9" spans="1:4" ht="47.25">
      <c r="A9" s="324" t="s">
        <v>942</v>
      </c>
      <c r="B9" s="325" t="s">
        <v>943</v>
      </c>
      <c r="C9" s="326">
        <f>+C10+C11+C12+C13</f>
        <v>288182677</v>
      </c>
      <c r="D9" s="326">
        <f>+D10+D11+D12+D13</f>
        <v>183570793</v>
      </c>
    </row>
    <row r="10" spans="1:4" ht="31.5">
      <c r="A10" s="327" t="s">
        <v>944</v>
      </c>
      <c r="B10" s="328" t="s">
        <v>945</v>
      </c>
      <c r="C10" s="329"/>
      <c r="D10" s="330">
        <v>0</v>
      </c>
    </row>
    <row r="11" spans="1:4" ht="47.25">
      <c r="A11" s="331" t="s">
        <v>946</v>
      </c>
      <c r="B11" s="328" t="s">
        <v>947</v>
      </c>
      <c r="C11" s="329">
        <f>37018000+120000+117062008+104000-66548996</f>
        <v>87755012</v>
      </c>
      <c r="D11" s="330">
        <f>37008000+120000+47070176-67366559</f>
        <v>16831617</v>
      </c>
    </row>
    <row r="12" spans="1:4" ht="47.25">
      <c r="A12" s="331" t="s">
        <v>948</v>
      </c>
      <c r="B12" s="328" t="s">
        <v>949</v>
      </c>
      <c r="C12" s="329">
        <f>10715840+3950000+25221339+43866352+1156098+406923+2493338+143086014+589000-10235379-2721241-284355-18066264</f>
        <v>200177665</v>
      </c>
      <c r="D12" s="330">
        <f>10715840+3950000+15070533+39893575+1156098+406923+2159130+124952331-10360449-2769978</f>
        <v>185174003</v>
      </c>
    </row>
    <row r="13" spans="1:4" ht="31.5">
      <c r="A13" s="331" t="s">
        <v>950</v>
      </c>
      <c r="B13" s="328" t="s">
        <v>951</v>
      </c>
      <c r="C13" s="329">
        <f>250000</f>
        <v>250000</v>
      </c>
      <c r="D13" s="330">
        <f>250000-334208-284355-18066264</f>
        <v>-18434827</v>
      </c>
    </row>
    <row r="14" spans="1:4" ht="47.25">
      <c r="A14" s="324" t="s">
        <v>952</v>
      </c>
      <c r="B14" s="325" t="s">
        <v>953</v>
      </c>
      <c r="C14" s="332">
        <f>+C15+C16+C17+C18</f>
        <v>9476985</v>
      </c>
      <c r="D14" s="333">
        <f>+D15+D16+D17+D18</f>
        <v>204851</v>
      </c>
    </row>
    <row r="15" spans="1:4" ht="31.5">
      <c r="A15" s="331" t="s">
        <v>954</v>
      </c>
      <c r="B15" s="328" t="s">
        <v>955</v>
      </c>
      <c r="C15" s="329"/>
      <c r="D15" s="330"/>
    </row>
    <row r="16" spans="1:4" ht="47.25">
      <c r="A16" s="331" t="s">
        <v>956</v>
      </c>
      <c r="B16" s="328" t="s">
        <v>957</v>
      </c>
      <c r="C16" s="329"/>
      <c r="D16" s="330"/>
    </row>
    <row r="17" spans="1:4" ht="47.25">
      <c r="A17" s="331" t="s">
        <v>958</v>
      </c>
      <c r="B17" s="328" t="s">
        <v>959</v>
      </c>
      <c r="C17" s="329">
        <f>2447616+9523413+204184+981385-1707371-3289625-2170593-3249501</f>
        <v>2739508</v>
      </c>
      <c r="D17" s="330">
        <f>285597+7140932-2170593-3249501</f>
        <v>2006435</v>
      </c>
    </row>
    <row r="18" spans="1:4" ht="31.5">
      <c r="A18" s="331" t="s">
        <v>960</v>
      </c>
      <c r="B18" s="328" t="s">
        <v>961</v>
      </c>
      <c r="C18" s="329">
        <f>1022880+2785212+1229050+147571+2446826+2308240-351755-2850547</f>
        <v>6737477</v>
      </c>
      <c r="D18" s="330">
        <f>207010+4220755+2308240-1779932-351755-2938777-3467125</f>
        <v>-1801584</v>
      </c>
    </row>
    <row r="19" spans="1:4" ht="15.75">
      <c r="A19" s="324" t="s">
        <v>962</v>
      </c>
      <c r="B19" s="325" t="s">
        <v>963</v>
      </c>
      <c r="C19" s="332">
        <f>+C20+C21+C22+C23</f>
        <v>0</v>
      </c>
      <c r="D19" s="333">
        <f>+D20+D21+D22+D23</f>
        <v>0</v>
      </c>
    </row>
    <row r="20" spans="1:4" ht="15.75">
      <c r="A20" s="331" t="s">
        <v>964</v>
      </c>
      <c r="B20" s="328" t="s">
        <v>965</v>
      </c>
      <c r="C20" s="329"/>
      <c r="D20" s="330"/>
    </row>
    <row r="21" spans="1:4" ht="31.5">
      <c r="A21" s="331" t="s">
        <v>966</v>
      </c>
      <c r="B21" s="328" t="s">
        <v>967</v>
      </c>
      <c r="C21" s="329"/>
      <c r="D21" s="330"/>
    </row>
    <row r="22" spans="1:4" ht="31.5">
      <c r="A22" s="331" t="s">
        <v>968</v>
      </c>
      <c r="B22" s="328" t="s">
        <v>969</v>
      </c>
      <c r="C22" s="329"/>
      <c r="D22" s="330"/>
    </row>
    <row r="23" spans="1:4" ht="15.75">
      <c r="A23" s="331" t="s">
        <v>970</v>
      </c>
      <c r="B23" s="328" t="s">
        <v>971</v>
      </c>
      <c r="C23" s="329"/>
      <c r="D23" s="330"/>
    </row>
    <row r="24" spans="1:4" ht="31.5">
      <c r="A24" s="324" t="s">
        <v>972</v>
      </c>
      <c r="B24" s="325" t="s">
        <v>973</v>
      </c>
      <c r="C24" s="332">
        <f>+C25+C26+C27+C28</f>
        <v>1130000</v>
      </c>
      <c r="D24" s="333">
        <f>+D25+D26+D27+D28</f>
        <v>6685201</v>
      </c>
    </row>
    <row r="25" spans="1:4" ht="31.5">
      <c r="A25" s="331" t="s">
        <v>974</v>
      </c>
      <c r="B25" s="328" t="s">
        <v>975</v>
      </c>
      <c r="C25" s="329"/>
      <c r="D25" s="330"/>
    </row>
    <row r="26" spans="1:4" ht="47.25">
      <c r="A26" s="331" t="s">
        <v>976</v>
      </c>
      <c r="B26" s="328" t="s">
        <v>977</v>
      </c>
      <c r="C26" s="329"/>
      <c r="D26" s="330"/>
    </row>
    <row r="27" spans="1:4" ht="31.5">
      <c r="A27" s="331" t="s">
        <v>978</v>
      </c>
      <c r="B27" s="328" t="s">
        <v>979</v>
      </c>
      <c r="C27" s="329">
        <v>1130000</v>
      </c>
      <c r="D27" s="330">
        <v>6685201</v>
      </c>
    </row>
    <row r="28" spans="1:4" ht="15.75">
      <c r="A28" s="331" t="s">
        <v>980</v>
      </c>
      <c r="B28" s="328" t="s">
        <v>981</v>
      </c>
      <c r="C28" s="329"/>
      <c r="D28" s="330"/>
    </row>
    <row r="29" spans="1:4" ht="31.5">
      <c r="A29" s="324" t="s">
        <v>982</v>
      </c>
      <c r="B29" s="325" t="s">
        <v>983</v>
      </c>
      <c r="C29" s="332">
        <f>+C30+C31+C32+C33</f>
        <v>0</v>
      </c>
      <c r="D29" s="333">
        <f>+D30+D31+D32+D33</f>
        <v>0</v>
      </c>
    </row>
    <row r="30" spans="1:4" ht="31.5">
      <c r="A30" s="331" t="s">
        <v>984</v>
      </c>
      <c r="B30" s="328" t="s">
        <v>985</v>
      </c>
      <c r="C30" s="329"/>
      <c r="D30" s="330"/>
    </row>
    <row r="31" spans="1:4" ht="47.25">
      <c r="A31" s="331" t="s">
        <v>986</v>
      </c>
      <c r="B31" s="328" t="s">
        <v>987</v>
      </c>
      <c r="C31" s="329"/>
      <c r="D31" s="330"/>
    </row>
    <row r="32" spans="1:4" ht="31.5">
      <c r="A32" s="331" t="s">
        <v>988</v>
      </c>
      <c r="B32" s="328" t="s">
        <v>989</v>
      </c>
      <c r="C32" s="329"/>
      <c r="D32" s="330"/>
    </row>
    <row r="33" spans="1:4" ht="31.5">
      <c r="A33" s="331" t="s">
        <v>990</v>
      </c>
      <c r="B33" s="328" t="s">
        <v>991</v>
      </c>
      <c r="C33" s="329"/>
      <c r="D33" s="330"/>
    </row>
    <row r="34" spans="1:4" ht="31.5">
      <c r="A34" s="320" t="s">
        <v>992</v>
      </c>
      <c r="B34" s="321" t="s">
        <v>993</v>
      </c>
      <c r="C34" s="322">
        <f>+C35+C40+C45</f>
        <v>1328000</v>
      </c>
      <c r="D34" s="323">
        <f>+D35+D40+D45</f>
        <v>1328000</v>
      </c>
    </row>
    <row r="35" spans="1:4" ht="31.5">
      <c r="A35" s="324" t="s">
        <v>994</v>
      </c>
      <c r="B35" s="325" t="s">
        <v>995</v>
      </c>
      <c r="C35" s="332">
        <f>+C36+C37+C38+C39</f>
        <v>1328000</v>
      </c>
      <c r="D35" s="333">
        <v>1328000</v>
      </c>
    </row>
    <row r="36" spans="1:4" ht="31.5">
      <c r="A36" s="331" t="s">
        <v>996</v>
      </c>
      <c r="B36" s="328" t="s">
        <v>997</v>
      </c>
      <c r="C36" s="329"/>
      <c r="D36" s="330"/>
    </row>
    <row r="37" spans="1:4" ht="47.25">
      <c r="A37" s="331" t="s">
        <v>998</v>
      </c>
      <c r="B37" s="328" t="s">
        <v>999</v>
      </c>
      <c r="C37" s="329"/>
      <c r="D37" s="330"/>
    </row>
    <row r="38" spans="1:4" ht="31.5">
      <c r="A38" s="331" t="s">
        <v>1000</v>
      </c>
      <c r="B38" s="328" t="s">
        <v>1001</v>
      </c>
      <c r="C38" s="329"/>
      <c r="D38" s="330"/>
    </row>
    <row r="39" spans="1:4" ht="15.75">
      <c r="A39" s="331" t="s">
        <v>1002</v>
      </c>
      <c r="B39" s="328" t="s">
        <v>1003</v>
      </c>
      <c r="C39" s="329">
        <v>1328000</v>
      </c>
      <c r="D39" s="330">
        <v>10115000</v>
      </c>
    </row>
    <row r="40" spans="1:4" ht="47.25">
      <c r="A40" s="324" t="s">
        <v>1004</v>
      </c>
      <c r="B40" s="325" t="s">
        <v>1005</v>
      </c>
      <c r="C40" s="332">
        <f>+C41+C42+C43+C44</f>
        <v>0</v>
      </c>
      <c r="D40" s="333">
        <f>+D41+D42+D43+D44</f>
        <v>0</v>
      </c>
    </row>
    <row r="41" spans="1:4" ht="31.5">
      <c r="A41" s="331" t="s">
        <v>1006</v>
      </c>
      <c r="B41" s="328" t="s">
        <v>1007</v>
      </c>
      <c r="C41" s="329"/>
      <c r="D41" s="330"/>
    </row>
    <row r="42" spans="1:4" ht="47.25">
      <c r="A42" s="331" t="s">
        <v>1008</v>
      </c>
      <c r="B42" s="328" t="s">
        <v>1009</v>
      </c>
      <c r="C42" s="329"/>
      <c r="D42" s="330"/>
    </row>
    <row r="43" spans="1:4" ht="47.25">
      <c r="A43" s="331" t="s">
        <v>1010</v>
      </c>
      <c r="B43" s="328" t="s">
        <v>1011</v>
      </c>
      <c r="C43" s="329"/>
      <c r="D43" s="330"/>
    </row>
    <row r="44" spans="1:4" ht="31.5">
      <c r="A44" s="331" t="s">
        <v>1012</v>
      </c>
      <c r="B44" s="328" t="s">
        <v>1013</v>
      </c>
      <c r="C44" s="329"/>
      <c r="D44" s="330"/>
    </row>
    <row r="45" spans="1:4" ht="31.5">
      <c r="A45" s="324" t="s">
        <v>1014</v>
      </c>
      <c r="B45" s="325" t="s">
        <v>1015</v>
      </c>
      <c r="C45" s="332">
        <f>+C46+C47+C48+C49</f>
        <v>0</v>
      </c>
      <c r="D45" s="333">
        <f>+D46+D47+D48+D49</f>
        <v>0</v>
      </c>
    </row>
    <row r="46" spans="1:4" ht="31.5">
      <c r="A46" s="331" t="s">
        <v>1016</v>
      </c>
      <c r="B46" s="328" t="s">
        <v>1017</v>
      </c>
      <c r="C46" s="329"/>
      <c r="D46" s="330"/>
    </row>
    <row r="47" spans="1:4" ht="47.25">
      <c r="A47" s="331" t="s">
        <v>1018</v>
      </c>
      <c r="B47" s="328" t="s">
        <v>1019</v>
      </c>
      <c r="C47" s="329"/>
      <c r="D47" s="330"/>
    </row>
    <row r="48" spans="1:4" ht="47.25">
      <c r="A48" s="331" t="s">
        <v>1020</v>
      </c>
      <c r="B48" s="328" t="s">
        <v>1021</v>
      </c>
      <c r="C48" s="329"/>
      <c r="D48" s="330"/>
    </row>
    <row r="49" spans="1:4" ht="31.5">
      <c r="A49" s="331" t="s">
        <v>1022</v>
      </c>
      <c r="B49" s="328" t="s">
        <v>1023</v>
      </c>
      <c r="C49" s="329"/>
      <c r="D49" s="330"/>
    </row>
    <row r="50" spans="1:4" ht="31.5">
      <c r="A50" s="320" t="s">
        <v>1024</v>
      </c>
      <c r="B50" s="321" t="s">
        <v>1025</v>
      </c>
      <c r="C50" s="322"/>
      <c r="D50" s="323"/>
    </row>
    <row r="51" spans="1:4" ht="47.25">
      <c r="A51" s="334" t="s">
        <v>1026</v>
      </c>
      <c r="B51" s="335" t="s">
        <v>1027</v>
      </c>
      <c r="C51" s="336">
        <f>+C7+C8+C34+C50</f>
        <v>300118385</v>
      </c>
      <c r="D51" s="337">
        <f>+D7+D8+D34+D50</f>
        <v>191788845</v>
      </c>
    </row>
    <row r="52" spans="1:4" ht="15.75">
      <c r="A52" s="331" t="s">
        <v>1028</v>
      </c>
      <c r="B52" s="328" t="s">
        <v>1029</v>
      </c>
      <c r="C52" s="329"/>
      <c r="D52" s="330"/>
    </row>
    <row r="53" spans="1:4" ht="15.75">
      <c r="A53" s="331" t="s">
        <v>1030</v>
      </c>
      <c r="B53" s="328" t="s">
        <v>1031</v>
      </c>
      <c r="C53" s="329"/>
      <c r="D53" s="330"/>
    </row>
    <row r="54" spans="1:4" ht="47.25">
      <c r="A54" s="334" t="s">
        <v>1032</v>
      </c>
      <c r="B54" s="335" t="s">
        <v>1033</v>
      </c>
      <c r="C54" s="336">
        <f>+C52+C53</f>
        <v>0</v>
      </c>
      <c r="D54" s="337">
        <f>+D52+D53</f>
        <v>0</v>
      </c>
    </row>
    <row r="55" spans="1:4" ht="15.75">
      <c r="A55" s="331" t="s">
        <v>1034</v>
      </c>
      <c r="B55" s="328" t="s">
        <v>1035</v>
      </c>
      <c r="C55" s="329"/>
      <c r="D55" s="330"/>
    </row>
    <row r="56" spans="1:4" ht="15.75">
      <c r="A56" s="331" t="s">
        <v>1036</v>
      </c>
      <c r="B56" s="328" t="s">
        <v>1037</v>
      </c>
      <c r="C56" s="329">
        <v>39030</v>
      </c>
      <c r="D56" s="330">
        <v>437515</v>
      </c>
    </row>
    <row r="57" spans="1:4" ht="15.75">
      <c r="A57" s="331" t="s">
        <v>1038</v>
      </c>
      <c r="B57" s="328" t="s">
        <v>1039</v>
      </c>
      <c r="C57" s="329">
        <f>46381258+131</f>
        <v>46381389</v>
      </c>
      <c r="D57" s="330">
        <v>49241473</v>
      </c>
    </row>
    <row r="58" spans="1:4" ht="15.75">
      <c r="A58" s="331" t="s">
        <v>1040</v>
      </c>
      <c r="B58" s="328" t="s">
        <v>1041</v>
      </c>
      <c r="C58" s="329">
        <v>0</v>
      </c>
      <c r="D58" s="330">
        <v>80701729</v>
      </c>
    </row>
    <row r="59" spans="1:4" ht="31.5">
      <c r="A59" s="334" t="s">
        <v>1042</v>
      </c>
      <c r="B59" s="335" t="s">
        <v>1043</v>
      </c>
      <c r="C59" s="336">
        <f>+C55+C56+C57+C58</f>
        <v>46420419</v>
      </c>
      <c r="D59" s="337">
        <f>+D55+D56+D57+D58</f>
        <v>130380717</v>
      </c>
    </row>
    <row r="60" spans="1:4" ht="31.5">
      <c r="A60" s="331" t="s">
        <v>1044</v>
      </c>
      <c r="B60" s="328" t="s">
        <v>1045</v>
      </c>
      <c r="C60" s="329">
        <v>2046880</v>
      </c>
      <c r="D60" s="330">
        <v>8066579</v>
      </c>
    </row>
    <row r="61" spans="1:4" ht="31.5">
      <c r="A61" s="331" t="s">
        <v>1046</v>
      </c>
      <c r="B61" s="328" t="s">
        <v>1047</v>
      </c>
      <c r="C61" s="329"/>
      <c r="D61" s="330"/>
    </row>
    <row r="62" spans="1:4" ht="31.5">
      <c r="A62" s="331" t="s">
        <v>1048</v>
      </c>
      <c r="B62" s="328" t="s">
        <v>1049</v>
      </c>
      <c r="C62" s="329">
        <v>26580</v>
      </c>
      <c r="D62" s="330">
        <v>26580</v>
      </c>
    </row>
    <row r="63" spans="1:4" ht="15.75">
      <c r="A63" s="334" t="s">
        <v>1050</v>
      </c>
      <c r="B63" s="335" t="s">
        <v>1051</v>
      </c>
      <c r="C63" s="336">
        <f>+C60+C61+C62</f>
        <v>2073460</v>
      </c>
      <c r="D63" s="337">
        <f>+D60+D61+D62</f>
        <v>8093159</v>
      </c>
    </row>
    <row r="64" spans="1:4" ht="15.75">
      <c r="A64" s="331" t="s">
        <v>1052</v>
      </c>
      <c r="B64" s="328" t="s">
        <v>1053</v>
      </c>
      <c r="C64" s="329"/>
      <c r="D64" s="330"/>
    </row>
    <row r="65" spans="1:4" ht="63">
      <c r="A65" s="331" t="s">
        <v>1054</v>
      </c>
      <c r="B65" s="328" t="s">
        <v>1055</v>
      </c>
      <c r="C65" s="329">
        <v>489319</v>
      </c>
      <c r="D65" s="330"/>
    </row>
    <row r="66" spans="1:4" ht="47.25">
      <c r="A66" s="334" t="s">
        <v>1056</v>
      </c>
      <c r="B66" s="335" t="s">
        <v>1057</v>
      </c>
      <c r="C66" s="336">
        <f>+C64+C65</f>
        <v>489319</v>
      </c>
      <c r="D66" s="337">
        <f>+D64+D65</f>
        <v>0</v>
      </c>
    </row>
    <row r="67" spans="1:4" ht="31.5">
      <c r="A67" s="334" t="s">
        <v>1058</v>
      </c>
      <c r="B67" s="335" t="s">
        <v>1059</v>
      </c>
      <c r="C67" s="336"/>
      <c r="D67" s="337"/>
    </row>
    <row r="68" spans="1:4" ht="38.25" thickBot="1">
      <c r="A68" s="338" t="s">
        <v>1060</v>
      </c>
      <c r="B68" s="339" t="s">
        <v>1061</v>
      </c>
      <c r="C68" s="340">
        <f>+C51+C54+C59+C63+C66+C67</f>
        <v>349101583</v>
      </c>
      <c r="D68" s="341">
        <f>+D51+D54+D59+D63+D66+D67</f>
        <v>330262721</v>
      </c>
    </row>
    <row r="69" spans="1:4" ht="15.75">
      <c r="A69" s="315"/>
      <c r="B69" s="342"/>
      <c r="C69" s="315"/>
      <c r="D69" s="315"/>
    </row>
    <row r="70" spans="1:4" ht="15.75">
      <c r="A70" s="315"/>
      <c r="B70" s="342"/>
      <c r="C70" s="315"/>
      <c r="D70" s="315"/>
    </row>
    <row r="71" spans="1:4" ht="18.75">
      <c r="A71" s="435" t="s">
        <v>933</v>
      </c>
      <c r="B71" s="435"/>
      <c r="C71" s="435"/>
      <c r="D71" s="435"/>
    </row>
    <row r="72" spans="1:4" ht="18.75">
      <c r="A72" s="435" t="s">
        <v>1062</v>
      </c>
      <c r="B72" s="435"/>
      <c r="C72" s="435"/>
      <c r="D72" s="435"/>
    </row>
    <row r="73" spans="1:4" ht="16.5" thickBot="1">
      <c r="A73" s="315"/>
      <c r="B73" s="315"/>
      <c r="C73" s="315"/>
      <c r="D73" s="315"/>
    </row>
    <row r="74" spans="1:4" ht="18.75">
      <c r="A74" s="316" t="s">
        <v>34</v>
      </c>
      <c r="B74" s="317" t="s">
        <v>935</v>
      </c>
      <c r="C74" s="318" t="s">
        <v>936</v>
      </c>
      <c r="D74" s="319" t="s">
        <v>937</v>
      </c>
    </row>
    <row r="75" spans="1:4" ht="15.75">
      <c r="A75" s="331" t="s">
        <v>1063</v>
      </c>
      <c r="B75" s="328" t="s">
        <v>939</v>
      </c>
      <c r="C75" s="343">
        <v>181177738</v>
      </c>
      <c r="D75" s="344">
        <v>181177738</v>
      </c>
    </row>
    <row r="76" spans="1:4" ht="15.75">
      <c r="A76" s="331" t="s">
        <v>1064</v>
      </c>
      <c r="B76" s="328" t="s">
        <v>941</v>
      </c>
      <c r="C76" s="343">
        <v>79692079</v>
      </c>
      <c r="D76" s="344">
        <v>79692079</v>
      </c>
    </row>
    <row r="77" spans="1:4" ht="31.5">
      <c r="A77" s="331" t="s">
        <v>1065</v>
      </c>
      <c r="B77" s="328" t="s">
        <v>943</v>
      </c>
      <c r="C77" s="343">
        <v>2993182</v>
      </c>
      <c r="D77" s="344">
        <v>2993182</v>
      </c>
    </row>
    <row r="78" spans="1:4" ht="15.75">
      <c r="A78" s="331" t="s">
        <v>1066</v>
      </c>
      <c r="B78" s="328" t="s">
        <v>945</v>
      </c>
      <c r="C78" s="343">
        <v>49692638</v>
      </c>
      <c r="D78" s="344">
        <v>77079322</v>
      </c>
    </row>
    <row r="79" spans="1:4" ht="31.5">
      <c r="A79" s="331" t="s">
        <v>1067</v>
      </c>
      <c r="B79" s="328" t="s">
        <v>947</v>
      </c>
      <c r="C79" s="343"/>
      <c r="D79" s="344"/>
    </row>
    <row r="80" spans="1:4" ht="15.75">
      <c r="A80" s="331" t="s">
        <v>1068</v>
      </c>
      <c r="B80" s="328" t="s">
        <v>949</v>
      </c>
      <c r="C80" s="343">
        <v>27386684</v>
      </c>
      <c r="D80" s="344">
        <v>-16937337</v>
      </c>
    </row>
    <row r="81" spans="1:4" ht="31.5">
      <c r="A81" s="334" t="s">
        <v>1069</v>
      </c>
      <c r="B81" s="335" t="s">
        <v>951</v>
      </c>
      <c r="C81" s="345">
        <f>+C75+C76+C77+C78+C79+C80</f>
        <v>340942321</v>
      </c>
      <c r="D81" s="346">
        <f>+D75+D76+D77+D78+D79+D80</f>
        <v>324004984</v>
      </c>
    </row>
    <row r="82" spans="1:4" ht="31.5">
      <c r="A82" s="331" t="s">
        <v>1070</v>
      </c>
      <c r="B82" s="328" t="s">
        <v>953</v>
      </c>
      <c r="C82" s="343">
        <v>322426</v>
      </c>
      <c r="D82" s="344">
        <v>322426</v>
      </c>
    </row>
    <row r="83" spans="1:4" ht="31.5">
      <c r="A83" s="331" t="s">
        <v>1071</v>
      </c>
      <c r="B83" s="328" t="s">
        <v>955</v>
      </c>
      <c r="C83" s="343">
        <v>703748</v>
      </c>
      <c r="D83" s="344">
        <v>924681</v>
      </c>
    </row>
    <row r="84" spans="1:4" ht="31.5">
      <c r="A84" s="331" t="s">
        <v>1072</v>
      </c>
      <c r="B84" s="328" t="s">
        <v>957</v>
      </c>
      <c r="C84" s="343">
        <v>5053008</v>
      </c>
      <c r="D84" s="344">
        <v>4960069</v>
      </c>
    </row>
    <row r="85" spans="1:4" ht="31.5">
      <c r="A85" s="334" t="s">
        <v>1073</v>
      </c>
      <c r="B85" s="335" t="s">
        <v>959</v>
      </c>
      <c r="C85" s="345">
        <f>+C82+C83+C84</f>
        <v>6079182</v>
      </c>
      <c r="D85" s="346">
        <f>+D82+D83+D84</f>
        <v>6207176</v>
      </c>
    </row>
    <row r="86" spans="1:4" ht="63">
      <c r="A86" s="334" t="s">
        <v>1074</v>
      </c>
      <c r="B86" s="335" t="s">
        <v>961</v>
      </c>
      <c r="C86" s="345"/>
      <c r="D86" s="346"/>
    </row>
    <row r="87" spans="1:4" ht="31.5">
      <c r="A87" s="334" t="s">
        <v>1075</v>
      </c>
      <c r="B87" s="335" t="s">
        <v>963</v>
      </c>
      <c r="C87" s="345">
        <v>2080080</v>
      </c>
      <c r="D87" s="346">
        <v>50561</v>
      </c>
    </row>
    <row r="88" spans="1:4" ht="38.25" thickBot="1">
      <c r="A88" s="338" t="s">
        <v>1076</v>
      </c>
      <c r="B88" s="339" t="s">
        <v>965</v>
      </c>
      <c r="C88" s="347">
        <f>+C81+C85+C86+C87</f>
        <v>349101583</v>
      </c>
      <c r="D88" s="348">
        <f>+D81+D85+D86+D87</f>
        <v>330262721</v>
      </c>
    </row>
  </sheetData>
  <sheetProtection/>
  <mergeCells count="6">
    <mergeCell ref="A1:C1"/>
    <mergeCell ref="A3:D3"/>
    <mergeCell ref="A4:D4"/>
    <mergeCell ref="C5:D5"/>
    <mergeCell ref="A71:D71"/>
    <mergeCell ref="A72:D7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6.7109375" style="0" bestFit="1" customWidth="1"/>
    <col min="2" max="2" width="8.7109375" style="0" bestFit="1" customWidth="1"/>
    <col min="3" max="3" width="21.421875" style="0" customWidth="1"/>
    <col min="4" max="4" width="22.140625" style="0" customWidth="1"/>
    <col min="5" max="5" width="20.421875" style="0" customWidth="1"/>
  </cols>
  <sheetData>
    <row r="1" spans="1:10" ht="15.75">
      <c r="A1" s="431"/>
      <c r="B1" s="432"/>
      <c r="C1" s="349"/>
      <c r="D1" s="349"/>
      <c r="E1" s="350" t="s">
        <v>1105</v>
      </c>
      <c r="F1" s="350"/>
      <c r="G1" s="351"/>
      <c r="H1" s="352"/>
      <c r="I1" s="352"/>
      <c r="J1" s="353"/>
    </row>
    <row r="2" spans="1:10" ht="18.75">
      <c r="A2" s="433"/>
      <c r="B2" s="433"/>
      <c r="C2" s="433"/>
      <c r="D2" s="433"/>
      <c r="E2" s="433"/>
      <c r="F2" s="433"/>
      <c r="G2" s="433"/>
      <c r="H2" s="434"/>
      <c r="I2" s="434"/>
      <c r="J2" s="434"/>
    </row>
    <row r="3" spans="1:10" ht="18.75">
      <c r="A3" s="435" t="s">
        <v>1077</v>
      </c>
      <c r="B3" s="435"/>
      <c r="C3" s="435"/>
      <c r="D3" s="435"/>
      <c r="E3" s="435"/>
      <c r="F3" s="354"/>
      <c r="G3" s="354"/>
      <c r="H3" s="355"/>
      <c r="I3" s="355"/>
      <c r="J3" s="355"/>
    </row>
    <row r="4" spans="1:10" ht="15.75" thickBot="1">
      <c r="A4" s="356"/>
      <c r="B4" s="357"/>
      <c r="C4" s="358"/>
      <c r="D4" s="358"/>
      <c r="E4" s="359"/>
      <c r="F4" s="356"/>
      <c r="G4" s="358"/>
      <c r="H4" s="358"/>
      <c r="I4" s="356"/>
      <c r="J4" s="356"/>
    </row>
    <row r="5" spans="1:10" ht="48" thickBot="1">
      <c r="A5" s="360" t="s">
        <v>1078</v>
      </c>
      <c r="B5" s="361" t="s">
        <v>1079</v>
      </c>
      <c r="C5" s="361" t="s">
        <v>1080</v>
      </c>
      <c r="D5" s="361" t="s">
        <v>1081</v>
      </c>
      <c r="E5" s="362" t="s">
        <v>1082</v>
      </c>
      <c r="F5" s="363"/>
      <c r="G5" s="364"/>
      <c r="H5" s="364"/>
      <c r="I5" s="363"/>
      <c r="J5" s="363"/>
    </row>
    <row r="6" spans="1:10" ht="15.75" thickBot="1">
      <c r="A6" s="365" t="s">
        <v>1083</v>
      </c>
      <c r="B6" s="366">
        <v>0.0022</v>
      </c>
      <c r="C6" s="367">
        <v>2161025</v>
      </c>
      <c r="D6" s="367">
        <v>2161025</v>
      </c>
      <c r="E6" s="368">
        <v>0</v>
      </c>
      <c r="F6" s="356"/>
      <c r="G6" s="358"/>
      <c r="H6" s="358"/>
      <c r="I6" s="356"/>
      <c r="J6" s="356"/>
    </row>
    <row r="7" spans="1:10" ht="15.75" thickBot="1">
      <c r="A7" s="369" t="s">
        <v>252</v>
      </c>
      <c r="B7" s="370">
        <f>SUM(B6)</f>
        <v>0.0022</v>
      </c>
      <c r="C7" s="371">
        <f>SUM(C6)</f>
        <v>2161025</v>
      </c>
      <c r="D7" s="371">
        <f>SUM(D6)</f>
        <v>2161025</v>
      </c>
      <c r="E7" s="372">
        <f>SUM(E6)</f>
        <v>0</v>
      </c>
      <c r="F7" s="356"/>
      <c r="G7" s="358"/>
      <c r="H7" s="358"/>
      <c r="I7" s="356"/>
      <c r="J7" s="356"/>
    </row>
  </sheetData>
  <sheetProtection/>
  <mergeCells count="3">
    <mergeCell ref="A1:B1"/>
    <mergeCell ref="A2:J2"/>
    <mergeCell ref="A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view="pageLayout" workbookViewId="0" topLeftCell="A73">
      <selection activeCell="C102" sqref="C102"/>
    </sheetView>
  </sheetViews>
  <sheetFormatPr defaultColWidth="9.140625" defaultRowHeight="15"/>
  <cols>
    <col min="1" max="1" width="91.00390625" style="0" customWidth="1"/>
    <col min="3" max="3" width="14.00390625" style="0" customWidth="1"/>
    <col min="4" max="4" width="15.421875" style="0" customWidth="1"/>
    <col min="5" max="5" width="16.28125" style="0" customWidth="1"/>
    <col min="6" max="6" width="18.421875" style="0" bestFit="1" customWidth="1"/>
  </cols>
  <sheetData>
    <row r="1" spans="1:6" ht="24" customHeight="1">
      <c r="A1" s="379" t="s">
        <v>738</v>
      </c>
      <c r="B1" s="382"/>
      <c r="C1" s="382"/>
      <c r="D1" s="383"/>
      <c r="F1" s="20"/>
    </row>
    <row r="2" ht="18">
      <c r="A2" s="10"/>
    </row>
    <row r="3" spans="1:6" ht="15">
      <c r="A3" s="4" t="s">
        <v>35</v>
      </c>
      <c r="C3" s="384" t="s">
        <v>253</v>
      </c>
      <c r="D3" s="385"/>
      <c r="E3" s="385"/>
      <c r="F3" s="386"/>
    </row>
    <row r="4" spans="1:6" ht="28.5">
      <c r="A4" s="2" t="s">
        <v>65</v>
      </c>
      <c r="B4" s="3" t="s">
        <v>45</v>
      </c>
      <c r="C4" s="208" t="s">
        <v>799</v>
      </c>
      <c r="D4" s="209" t="s">
        <v>800</v>
      </c>
      <c r="E4" s="210" t="s">
        <v>525</v>
      </c>
      <c r="F4" s="141" t="s">
        <v>526</v>
      </c>
    </row>
    <row r="5" spans="1:6" ht="16.5" customHeight="1">
      <c r="A5" s="77" t="s">
        <v>71</v>
      </c>
      <c r="B5" s="78" t="s">
        <v>72</v>
      </c>
      <c r="C5" s="247">
        <v>13499772</v>
      </c>
      <c r="D5" s="99">
        <v>13499772</v>
      </c>
      <c r="E5" s="207">
        <v>13499772</v>
      </c>
      <c r="F5" s="187">
        <f>E5/D5</f>
        <v>1</v>
      </c>
    </row>
    <row r="6" spans="1:6" ht="16.5" customHeight="1">
      <c r="A6" s="79" t="s">
        <v>73</v>
      </c>
      <c r="B6" s="78" t="s">
        <v>74</v>
      </c>
      <c r="C6" s="99">
        <v>0</v>
      </c>
      <c r="D6" s="99">
        <v>0</v>
      </c>
      <c r="E6" s="207"/>
      <c r="F6" s="187"/>
    </row>
    <row r="7" spans="1:6" ht="16.5" customHeight="1">
      <c r="A7" s="79" t="s">
        <v>75</v>
      </c>
      <c r="B7" s="78" t="s">
        <v>76</v>
      </c>
      <c r="C7" s="99">
        <v>2836981</v>
      </c>
      <c r="D7" s="99">
        <v>2836981</v>
      </c>
      <c r="E7" s="207">
        <v>2836981</v>
      </c>
      <c r="F7" s="187">
        <f>E7/D7</f>
        <v>1</v>
      </c>
    </row>
    <row r="8" spans="1:6" ht="16.5" customHeight="1">
      <c r="A8" s="79" t="s">
        <v>77</v>
      </c>
      <c r="B8" s="78" t="s">
        <v>78</v>
      </c>
      <c r="C8" s="99">
        <v>2270000</v>
      </c>
      <c r="D8" s="99">
        <v>2270000</v>
      </c>
      <c r="E8" s="207">
        <v>2270000</v>
      </c>
      <c r="F8" s="187">
        <f>E8/D8</f>
        <v>1</v>
      </c>
    </row>
    <row r="9" spans="1:6" ht="16.5" customHeight="1">
      <c r="A9" s="79" t="s">
        <v>79</v>
      </c>
      <c r="B9" s="78" t="s">
        <v>80</v>
      </c>
      <c r="C9" s="99">
        <v>1721578</v>
      </c>
      <c r="D9" s="99">
        <v>2781014</v>
      </c>
      <c r="E9" s="207">
        <v>2781014</v>
      </c>
      <c r="F9" s="187">
        <f>E9/D9</f>
        <v>1</v>
      </c>
    </row>
    <row r="10" spans="1:6" ht="16.5" customHeight="1">
      <c r="A10" s="79" t="s">
        <v>81</v>
      </c>
      <c r="B10" s="78" t="s">
        <v>82</v>
      </c>
      <c r="C10" s="99">
        <v>0</v>
      </c>
      <c r="D10" s="99">
        <v>100937</v>
      </c>
      <c r="E10" s="207">
        <v>100937</v>
      </c>
      <c r="F10" s="187">
        <f>E10/D10</f>
        <v>1</v>
      </c>
    </row>
    <row r="11" spans="1:6" ht="16.5" customHeight="1">
      <c r="A11" s="7" t="s">
        <v>223</v>
      </c>
      <c r="B11" s="12" t="s">
        <v>83</v>
      </c>
      <c r="C11" s="103">
        <f>SUM(C5:C10)</f>
        <v>20328331</v>
      </c>
      <c r="D11" s="103">
        <f>SUM(D5:D10)</f>
        <v>21488704</v>
      </c>
      <c r="E11" s="103">
        <f>SUM(E5:E10)</f>
        <v>21488704</v>
      </c>
      <c r="F11" s="188">
        <f>E11/D11</f>
        <v>1</v>
      </c>
    </row>
    <row r="12" spans="1:6" ht="16.5" customHeight="1">
      <c r="A12" s="79" t="s">
        <v>84</v>
      </c>
      <c r="B12" s="78" t="s">
        <v>85</v>
      </c>
      <c r="C12" s="99">
        <v>0</v>
      </c>
      <c r="D12" s="99">
        <v>0</v>
      </c>
      <c r="E12" s="207"/>
      <c r="F12" s="187"/>
    </row>
    <row r="13" spans="1:6" ht="30">
      <c r="A13" s="79" t="s">
        <v>86</v>
      </c>
      <c r="B13" s="78" t="s">
        <v>87</v>
      </c>
      <c r="C13" s="99">
        <v>0</v>
      </c>
      <c r="D13" s="99">
        <v>0</v>
      </c>
      <c r="E13" s="207"/>
      <c r="F13" s="187"/>
    </row>
    <row r="14" spans="1:6" ht="30">
      <c r="A14" s="79" t="s">
        <v>187</v>
      </c>
      <c r="B14" s="78" t="s">
        <v>88</v>
      </c>
      <c r="C14" s="99">
        <v>0</v>
      </c>
      <c r="D14" s="99">
        <v>0</v>
      </c>
      <c r="E14" s="207"/>
      <c r="F14" s="187"/>
    </row>
    <row r="15" spans="1:6" ht="30">
      <c r="A15" s="79" t="s">
        <v>188</v>
      </c>
      <c r="B15" s="78" t="s">
        <v>89</v>
      </c>
      <c r="C15" s="99">
        <v>0</v>
      </c>
      <c r="D15" s="99"/>
      <c r="E15" s="207"/>
      <c r="F15" s="187"/>
    </row>
    <row r="16" spans="1:6" ht="16.5" customHeight="1">
      <c r="A16" s="79" t="s">
        <v>189</v>
      </c>
      <c r="B16" s="78" t="s">
        <v>90</v>
      </c>
      <c r="C16" s="99">
        <v>0</v>
      </c>
      <c r="D16" s="99">
        <v>0</v>
      </c>
      <c r="E16" s="207">
        <v>0</v>
      </c>
      <c r="F16" s="187"/>
    </row>
    <row r="17" spans="1:6" ht="16.5" customHeight="1">
      <c r="A17" s="7" t="s">
        <v>224</v>
      </c>
      <c r="B17" s="12" t="s">
        <v>91</v>
      </c>
      <c r="C17" s="103">
        <f>SUM(C11)</f>
        <v>20328331</v>
      </c>
      <c r="D17" s="103">
        <f>SUM(D11:D16)</f>
        <v>21488704</v>
      </c>
      <c r="E17" s="103">
        <f>SUM(E11:E16)</f>
        <v>21488704</v>
      </c>
      <c r="F17" s="188">
        <f>E17/D17</f>
        <v>1</v>
      </c>
    </row>
    <row r="18" spans="1:6" ht="16.5" customHeight="1">
      <c r="A18" s="79" t="s">
        <v>193</v>
      </c>
      <c r="B18" s="78" t="s">
        <v>100</v>
      </c>
      <c r="C18" s="99">
        <v>0</v>
      </c>
      <c r="D18" s="99">
        <v>0</v>
      </c>
      <c r="E18" s="207"/>
      <c r="F18" s="187"/>
    </row>
    <row r="19" spans="1:6" ht="16.5" customHeight="1">
      <c r="A19" s="79" t="s">
        <v>194</v>
      </c>
      <c r="B19" s="78" t="s">
        <v>101</v>
      </c>
      <c r="C19" s="99">
        <v>0</v>
      </c>
      <c r="D19" s="99">
        <v>0</v>
      </c>
      <c r="E19" s="207"/>
      <c r="F19" s="187"/>
    </row>
    <row r="20" spans="1:6" ht="16.5" customHeight="1">
      <c r="A20" s="7" t="s">
        <v>226</v>
      </c>
      <c r="B20" s="12" t="s">
        <v>102</v>
      </c>
      <c r="C20" s="99">
        <v>0</v>
      </c>
      <c r="D20" s="99">
        <v>0</v>
      </c>
      <c r="E20" s="99">
        <f>SUM(E18:E19)</f>
        <v>0</v>
      </c>
      <c r="F20" s="99">
        <f>SUM(F18:F19)</f>
        <v>0</v>
      </c>
    </row>
    <row r="21" spans="1:6" ht="16.5" customHeight="1">
      <c r="A21" s="79" t="s">
        <v>195</v>
      </c>
      <c r="B21" s="78" t="s">
        <v>103</v>
      </c>
      <c r="C21" s="99">
        <v>0</v>
      </c>
      <c r="D21" s="99">
        <v>0</v>
      </c>
      <c r="E21" s="207"/>
      <c r="F21" s="187"/>
    </row>
    <row r="22" spans="1:6" ht="16.5" customHeight="1">
      <c r="A22" s="79" t="s">
        <v>196</v>
      </c>
      <c r="B22" s="78" t="s">
        <v>104</v>
      </c>
      <c r="C22" s="99">
        <v>0</v>
      </c>
      <c r="D22" s="99">
        <v>0</v>
      </c>
      <c r="E22" s="207"/>
      <c r="F22" s="187"/>
    </row>
    <row r="23" spans="1:6" ht="16.5" customHeight="1">
      <c r="A23" s="79" t="s">
        <v>197</v>
      </c>
      <c r="B23" s="78" t="s">
        <v>105</v>
      </c>
      <c r="C23" s="99">
        <v>6900000</v>
      </c>
      <c r="D23" s="99">
        <v>6900000</v>
      </c>
      <c r="E23" s="207">
        <v>7900185</v>
      </c>
      <c r="F23" s="187">
        <f>E23/D23</f>
        <v>1.1449543478260868</v>
      </c>
    </row>
    <row r="24" spans="1:6" ht="16.5" customHeight="1">
      <c r="A24" s="79" t="s">
        <v>198</v>
      </c>
      <c r="B24" s="78" t="s">
        <v>106</v>
      </c>
      <c r="C24" s="99">
        <v>2500000</v>
      </c>
      <c r="D24" s="99">
        <v>2500000</v>
      </c>
      <c r="E24" s="207">
        <v>3262066</v>
      </c>
      <c r="F24" s="187">
        <f>E24/D24</f>
        <v>1.3048264</v>
      </c>
    </row>
    <row r="25" spans="1:6" ht="16.5" customHeight="1">
      <c r="A25" s="79" t="s">
        <v>199</v>
      </c>
      <c r="B25" s="78" t="s">
        <v>107</v>
      </c>
      <c r="C25" s="99">
        <v>0</v>
      </c>
      <c r="D25" s="99">
        <v>0</v>
      </c>
      <c r="E25" s="207"/>
      <c r="F25" s="187"/>
    </row>
    <row r="26" spans="1:6" ht="16.5" customHeight="1">
      <c r="A26" s="79" t="s">
        <v>108</v>
      </c>
      <c r="B26" s="78" t="s">
        <v>109</v>
      </c>
      <c r="C26" s="99">
        <v>0</v>
      </c>
      <c r="D26" s="99">
        <v>0</v>
      </c>
      <c r="E26" s="207"/>
      <c r="F26" s="187"/>
    </row>
    <row r="27" spans="1:6" ht="16.5" customHeight="1">
      <c r="A27" s="79" t="s">
        <v>200</v>
      </c>
      <c r="B27" s="78" t="s">
        <v>110</v>
      </c>
      <c r="C27" s="99"/>
      <c r="D27" s="99"/>
      <c r="E27" s="207"/>
      <c r="F27" s="187"/>
    </row>
    <row r="28" spans="1:6" ht="16.5" customHeight="1">
      <c r="A28" s="79" t="s">
        <v>201</v>
      </c>
      <c r="B28" s="78" t="s">
        <v>111</v>
      </c>
      <c r="C28" s="99">
        <v>0</v>
      </c>
      <c r="D28" s="99">
        <v>0</v>
      </c>
      <c r="E28" s="207"/>
      <c r="F28" s="187"/>
    </row>
    <row r="29" spans="1:6" ht="16.5" customHeight="1">
      <c r="A29" s="7" t="s">
        <v>227</v>
      </c>
      <c r="B29" s="12" t="s">
        <v>112</v>
      </c>
      <c r="C29" s="103">
        <f>SUM(C24:C28)</f>
        <v>2500000</v>
      </c>
      <c r="D29" s="103">
        <f>SUM(D24:D28)</f>
        <v>2500000</v>
      </c>
      <c r="E29" s="103">
        <f>SUM(E24:E28)</f>
        <v>3262066</v>
      </c>
      <c r="F29" s="188">
        <f>E29/D29</f>
        <v>1.3048264</v>
      </c>
    </row>
    <row r="30" spans="1:6" ht="16.5" customHeight="1">
      <c r="A30" s="79" t="s">
        <v>202</v>
      </c>
      <c r="B30" s="78" t="s">
        <v>113</v>
      </c>
      <c r="C30" s="99"/>
      <c r="D30" s="99"/>
      <c r="E30" s="207">
        <v>57581</v>
      </c>
      <c r="F30" s="187"/>
    </row>
    <row r="31" spans="1:6" ht="16.5" customHeight="1">
      <c r="A31" s="7" t="s">
        <v>228</v>
      </c>
      <c r="B31" s="12" t="s">
        <v>114</v>
      </c>
      <c r="C31" s="103">
        <f>SUM(C29+C20+C21+C23+C22+C30)</f>
        <v>9400000</v>
      </c>
      <c r="D31" s="103">
        <f>SUM(D29+D20+D21+D23+D22+D30)</f>
        <v>9400000</v>
      </c>
      <c r="E31" s="103">
        <f>SUM(E29+E20+E21+E23+E22+E30)</f>
        <v>11219832</v>
      </c>
      <c r="F31" s="188">
        <f>E31/D31</f>
        <v>1.1935991489361701</v>
      </c>
    </row>
    <row r="32" spans="1:6" ht="16.5" customHeight="1">
      <c r="A32" s="80" t="s">
        <v>115</v>
      </c>
      <c r="B32" s="78" t="s">
        <v>116</v>
      </c>
      <c r="C32" s="99">
        <v>0</v>
      </c>
      <c r="D32" s="99">
        <v>0</v>
      </c>
      <c r="E32" s="207"/>
      <c r="F32" s="187"/>
    </row>
    <row r="33" spans="1:6" ht="16.5" customHeight="1">
      <c r="A33" s="80" t="s">
        <v>203</v>
      </c>
      <c r="B33" s="78" t="s">
        <v>117</v>
      </c>
      <c r="C33" s="99">
        <v>152000</v>
      </c>
      <c r="D33" s="99">
        <v>152000</v>
      </c>
      <c r="E33" s="207">
        <v>220673</v>
      </c>
      <c r="F33" s="187">
        <f>E33/D33</f>
        <v>1.451796052631579</v>
      </c>
    </row>
    <row r="34" spans="1:6" ht="16.5" customHeight="1">
      <c r="A34" s="80" t="s">
        <v>204</v>
      </c>
      <c r="B34" s="78" t="s">
        <v>118</v>
      </c>
      <c r="C34" s="99">
        <v>0</v>
      </c>
      <c r="D34" s="99">
        <v>0</v>
      </c>
      <c r="E34" s="207">
        <v>0</v>
      </c>
      <c r="F34" s="187"/>
    </row>
    <row r="35" spans="1:6" ht="16.5" customHeight="1">
      <c r="A35" s="80" t="s">
        <v>205</v>
      </c>
      <c r="B35" s="78" t="s">
        <v>119</v>
      </c>
      <c r="C35" s="99">
        <v>4269444</v>
      </c>
      <c r="D35" s="99">
        <v>4269444</v>
      </c>
      <c r="E35" s="207">
        <v>4269444</v>
      </c>
      <c r="F35" s="187">
        <f>E35/D35</f>
        <v>1</v>
      </c>
    </row>
    <row r="36" spans="1:6" ht="16.5" customHeight="1">
      <c r="A36" s="80" t="s">
        <v>120</v>
      </c>
      <c r="B36" s="78" t="s">
        <v>121</v>
      </c>
      <c r="C36" s="99">
        <v>0</v>
      </c>
      <c r="D36" s="99">
        <v>0</v>
      </c>
      <c r="E36" s="207"/>
      <c r="F36" s="187"/>
    </row>
    <row r="37" spans="1:6" ht="16.5" customHeight="1">
      <c r="A37" s="80" t="s">
        <v>122</v>
      </c>
      <c r="B37" s="78" t="s">
        <v>123</v>
      </c>
      <c r="C37" s="99">
        <v>0</v>
      </c>
      <c r="D37" s="99">
        <v>0</v>
      </c>
      <c r="E37" s="207"/>
      <c r="F37" s="187"/>
    </row>
    <row r="38" spans="1:6" ht="16.5" customHeight="1">
      <c r="A38" s="80" t="s">
        <v>124</v>
      </c>
      <c r="B38" s="78" t="s">
        <v>125</v>
      </c>
      <c r="C38" s="99">
        <v>0</v>
      </c>
      <c r="D38" s="99">
        <v>0</v>
      </c>
      <c r="E38" s="207"/>
      <c r="F38" s="187"/>
    </row>
    <row r="39" spans="1:6" ht="16.5" customHeight="1">
      <c r="A39" s="80" t="s">
        <v>206</v>
      </c>
      <c r="B39" s="78" t="s">
        <v>126</v>
      </c>
      <c r="C39" s="99">
        <v>0</v>
      </c>
      <c r="D39" s="99">
        <v>0</v>
      </c>
      <c r="E39" s="207">
        <v>53</v>
      </c>
      <c r="F39" s="187"/>
    </row>
    <row r="40" spans="1:6" ht="16.5" customHeight="1">
      <c r="A40" s="80" t="s">
        <v>207</v>
      </c>
      <c r="B40" s="78" t="s">
        <v>127</v>
      </c>
      <c r="C40" s="99">
        <v>0</v>
      </c>
      <c r="D40" s="99">
        <v>0</v>
      </c>
      <c r="E40" s="207"/>
      <c r="F40" s="187"/>
    </row>
    <row r="41" spans="1:6" ht="16.5" customHeight="1">
      <c r="A41" s="80" t="s">
        <v>716</v>
      </c>
      <c r="B41" s="78" t="s">
        <v>128</v>
      </c>
      <c r="C41" s="99">
        <v>0</v>
      </c>
      <c r="D41" s="99">
        <v>0</v>
      </c>
      <c r="E41" s="207"/>
      <c r="F41" s="187"/>
    </row>
    <row r="42" spans="1:6" ht="16.5" customHeight="1">
      <c r="A42" s="80" t="s">
        <v>208</v>
      </c>
      <c r="B42" s="78" t="s">
        <v>715</v>
      </c>
      <c r="C42" s="103"/>
      <c r="D42" s="103"/>
      <c r="E42" s="207">
        <v>4532</v>
      </c>
      <c r="F42" s="187"/>
    </row>
    <row r="43" spans="1:6" ht="16.5" customHeight="1">
      <c r="A43" s="11" t="s">
        <v>229</v>
      </c>
      <c r="B43" s="12" t="s">
        <v>129</v>
      </c>
      <c r="C43" s="103">
        <f>SUM(C33:C42)</f>
        <v>4421444</v>
      </c>
      <c r="D43" s="103">
        <f>SUM(D33:D42)</f>
        <v>4421444</v>
      </c>
      <c r="E43" s="103">
        <f>SUM(E32:E42)</f>
        <v>4494702</v>
      </c>
      <c r="F43" s="188">
        <f>E43/D43</f>
        <v>1.016568795171894</v>
      </c>
    </row>
    <row r="44" spans="1:6" ht="30">
      <c r="A44" s="80" t="s">
        <v>138</v>
      </c>
      <c r="B44" s="78" t="s">
        <v>139</v>
      </c>
      <c r="C44" s="99">
        <v>0</v>
      </c>
      <c r="D44" s="99">
        <v>0</v>
      </c>
      <c r="E44" s="207"/>
      <c r="F44" s="187"/>
    </row>
    <row r="45" spans="1:6" ht="30">
      <c r="A45" s="79" t="s">
        <v>517</v>
      </c>
      <c r="B45" s="78" t="s">
        <v>140</v>
      </c>
      <c r="C45" s="99">
        <v>0</v>
      </c>
      <c r="D45" s="99">
        <v>0</v>
      </c>
      <c r="E45" s="207"/>
      <c r="F45" s="187"/>
    </row>
    <row r="46" spans="1:6" ht="16.5" customHeight="1">
      <c r="A46" s="80" t="s">
        <v>519</v>
      </c>
      <c r="B46" s="78" t="s">
        <v>141</v>
      </c>
      <c r="C46" s="99">
        <v>0</v>
      </c>
      <c r="D46" s="99">
        <v>0</v>
      </c>
      <c r="E46" s="207"/>
      <c r="F46" s="187"/>
    </row>
    <row r="47" spans="1:6" ht="16.5" customHeight="1">
      <c r="A47" s="80" t="s">
        <v>516</v>
      </c>
      <c r="B47" s="78" t="s">
        <v>514</v>
      </c>
      <c r="C47" s="99">
        <v>0</v>
      </c>
      <c r="D47" s="99">
        <v>0</v>
      </c>
      <c r="E47" s="207"/>
      <c r="F47" s="187"/>
    </row>
    <row r="48" spans="1:6" ht="16.5" customHeight="1">
      <c r="A48" s="80" t="s">
        <v>518</v>
      </c>
      <c r="B48" s="78" t="s">
        <v>515</v>
      </c>
      <c r="C48" s="103"/>
      <c r="D48" s="103"/>
      <c r="E48" s="207"/>
      <c r="F48" s="187"/>
    </row>
    <row r="49" spans="1:6" ht="16.5" customHeight="1">
      <c r="A49" s="7" t="s">
        <v>231</v>
      </c>
      <c r="B49" s="12" t="s">
        <v>142</v>
      </c>
      <c r="C49" s="99">
        <v>0</v>
      </c>
      <c r="D49" s="99">
        <v>0</v>
      </c>
      <c r="E49" s="103">
        <f>SUM(E44:E48)</f>
        <v>0</v>
      </c>
      <c r="F49" s="187"/>
    </row>
    <row r="50" spans="1:6" ht="16.5" customHeight="1">
      <c r="A50" s="81" t="s">
        <v>26</v>
      </c>
      <c r="B50" s="15"/>
      <c r="C50" s="99">
        <v>0</v>
      </c>
      <c r="D50" s="99">
        <v>0</v>
      </c>
      <c r="E50" s="207"/>
      <c r="F50" s="187"/>
    </row>
    <row r="51" spans="1:6" ht="15.75">
      <c r="A51" s="79" t="s">
        <v>92</v>
      </c>
      <c r="B51" s="78" t="s">
        <v>93</v>
      </c>
      <c r="C51" s="99">
        <v>0</v>
      </c>
      <c r="D51" s="99">
        <v>0</v>
      </c>
      <c r="E51" s="207"/>
      <c r="F51" s="187"/>
    </row>
    <row r="52" spans="1:6" ht="30">
      <c r="A52" s="79" t="s">
        <v>94</v>
      </c>
      <c r="B52" s="78" t="s">
        <v>95</v>
      </c>
      <c r="C52" s="99">
        <v>0</v>
      </c>
      <c r="D52" s="99">
        <v>0</v>
      </c>
      <c r="E52" s="207"/>
      <c r="F52" s="187"/>
    </row>
    <row r="53" spans="1:6" ht="30">
      <c r="A53" s="79" t="s">
        <v>190</v>
      </c>
      <c r="B53" s="78" t="s">
        <v>96</v>
      </c>
      <c r="C53" s="99">
        <v>0</v>
      </c>
      <c r="D53" s="99">
        <v>0</v>
      </c>
      <c r="E53" s="207"/>
      <c r="F53" s="187"/>
    </row>
    <row r="54" spans="1:6" ht="30">
      <c r="A54" s="79" t="s">
        <v>191</v>
      </c>
      <c r="B54" s="78" t="s">
        <v>97</v>
      </c>
      <c r="C54" s="99"/>
      <c r="D54" s="99"/>
      <c r="E54" s="207"/>
      <c r="F54" s="187"/>
    </row>
    <row r="55" spans="1:6" ht="16.5" customHeight="1">
      <c r="A55" s="79" t="s">
        <v>192</v>
      </c>
      <c r="B55" s="78" t="s">
        <v>98</v>
      </c>
      <c r="C55" s="103">
        <f>SUM(C50:C54)</f>
        <v>0</v>
      </c>
      <c r="D55" s="103">
        <v>0</v>
      </c>
      <c r="E55" s="207">
        <v>83701598</v>
      </c>
      <c r="F55" s="187"/>
    </row>
    <row r="56" spans="1:6" ht="16.5" customHeight="1">
      <c r="A56" s="7" t="s">
        <v>225</v>
      </c>
      <c r="B56" s="12" t="s">
        <v>99</v>
      </c>
      <c r="C56" s="99">
        <v>0</v>
      </c>
      <c r="D56" s="103">
        <f>SUM(D51:D55)</f>
        <v>0</v>
      </c>
      <c r="E56" s="103">
        <f>SUM(E51:E55)</f>
        <v>83701598</v>
      </c>
      <c r="F56" s="188"/>
    </row>
    <row r="57" spans="1:6" ht="16.5" customHeight="1">
      <c r="A57" s="80" t="s">
        <v>209</v>
      </c>
      <c r="B57" s="78" t="s">
        <v>130</v>
      </c>
      <c r="C57" s="99">
        <v>0</v>
      </c>
      <c r="D57" s="99">
        <v>0</v>
      </c>
      <c r="E57" s="207"/>
      <c r="F57" s="187"/>
    </row>
    <row r="58" spans="1:6" ht="16.5" customHeight="1">
      <c r="A58" s="80" t="s">
        <v>210</v>
      </c>
      <c r="B58" s="78" t="s">
        <v>131</v>
      </c>
      <c r="C58" s="99">
        <v>0</v>
      </c>
      <c r="D58" s="99">
        <v>0</v>
      </c>
      <c r="E58" s="207">
        <v>0</v>
      </c>
      <c r="F58" s="187"/>
    </row>
    <row r="59" spans="1:6" ht="16.5" customHeight="1">
      <c r="A59" s="80" t="s">
        <v>132</v>
      </c>
      <c r="B59" s="78" t="s">
        <v>133</v>
      </c>
      <c r="C59" s="99">
        <v>0</v>
      </c>
      <c r="D59" s="99">
        <v>0</v>
      </c>
      <c r="E59" s="207"/>
      <c r="F59" s="187"/>
    </row>
    <row r="60" spans="1:6" ht="16.5" customHeight="1">
      <c r="A60" s="80" t="s">
        <v>211</v>
      </c>
      <c r="B60" s="78" t="s">
        <v>134</v>
      </c>
      <c r="C60" s="99">
        <v>0</v>
      </c>
      <c r="D60" s="99">
        <v>0</v>
      </c>
      <c r="E60" s="207"/>
      <c r="F60" s="187"/>
    </row>
    <row r="61" spans="1:6" ht="16.5" customHeight="1">
      <c r="A61" s="80" t="s">
        <v>135</v>
      </c>
      <c r="B61" s="78" t="s">
        <v>136</v>
      </c>
      <c r="C61" s="103">
        <v>0</v>
      </c>
      <c r="D61" s="103"/>
      <c r="E61" s="207"/>
      <c r="F61" s="187"/>
    </row>
    <row r="62" spans="1:6" ht="15.75">
      <c r="A62" s="7" t="s">
        <v>230</v>
      </c>
      <c r="B62" s="12" t="s">
        <v>137</v>
      </c>
      <c r="C62" s="103">
        <f>SUM(C57:C61)</f>
        <v>0</v>
      </c>
      <c r="D62" s="103">
        <f>SUM(D57:D61)</f>
        <v>0</v>
      </c>
      <c r="E62" s="103">
        <f>SUM(E57:E61)</f>
        <v>0</v>
      </c>
      <c r="F62" s="188"/>
    </row>
    <row r="63" spans="1:6" ht="30">
      <c r="A63" s="80" t="s">
        <v>143</v>
      </c>
      <c r="B63" s="78" t="s">
        <v>144</v>
      </c>
      <c r="C63" s="99">
        <v>0</v>
      </c>
      <c r="D63" s="99">
        <v>0</v>
      </c>
      <c r="E63" s="207"/>
      <c r="F63" s="187"/>
    </row>
    <row r="64" spans="1:6" ht="30">
      <c r="A64" s="79" t="s">
        <v>212</v>
      </c>
      <c r="B64" s="78" t="s">
        <v>145</v>
      </c>
      <c r="C64" s="99">
        <v>0</v>
      </c>
      <c r="D64" s="99">
        <v>0</v>
      </c>
      <c r="E64" s="207"/>
      <c r="F64" s="187"/>
    </row>
    <row r="65" spans="1:6" ht="16.5" customHeight="1">
      <c r="A65" s="80" t="s">
        <v>213</v>
      </c>
      <c r="B65" s="78" t="s">
        <v>146</v>
      </c>
      <c r="C65" s="99">
        <v>0</v>
      </c>
      <c r="D65" s="99">
        <v>0</v>
      </c>
      <c r="E65" s="207"/>
      <c r="F65" s="187"/>
    </row>
    <row r="66" spans="1:6" ht="30">
      <c r="A66" s="204" t="s">
        <v>212</v>
      </c>
      <c r="B66" s="78" t="s">
        <v>717</v>
      </c>
      <c r="C66" s="103"/>
      <c r="D66" s="103"/>
      <c r="E66" s="207"/>
      <c r="F66" s="187"/>
    </row>
    <row r="67" spans="1:6" ht="16.5" customHeight="1">
      <c r="A67" s="7" t="s">
        <v>233</v>
      </c>
      <c r="B67" s="12" t="s">
        <v>147</v>
      </c>
      <c r="C67" s="103">
        <v>0</v>
      </c>
      <c r="D67" s="103"/>
      <c r="E67" s="103">
        <f>SUM(E63:E66)</f>
        <v>0</v>
      </c>
      <c r="F67" s="103">
        <f>SUM(F63:F66)</f>
        <v>0</v>
      </c>
    </row>
    <row r="68" spans="1:6" ht="16.5" customHeight="1">
      <c r="A68" s="81" t="s">
        <v>25</v>
      </c>
      <c r="B68" s="15"/>
      <c r="C68" s="103"/>
      <c r="D68" s="103"/>
      <c r="E68" s="207"/>
      <c r="F68" s="187"/>
    </row>
    <row r="69" spans="1:6" ht="16.5" customHeight="1">
      <c r="A69" s="82" t="s">
        <v>232</v>
      </c>
      <c r="B69" s="83" t="s">
        <v>148</v>
      </c>
      <c r="C69" s="103">
        <f>SUM(C17+C31+C43+C49+C56+C67+C62)</f>
        <v>34149775</v>
      </c>
      <c r="D69" s="103">
        <f>SUM(D17+D31+D43+D49+D56+D67+D62)</f>
        <v>35310148</v>
      </c>
      <c r="E69" s="103">
        <f>E17+E31+E43+E49+E56+E62</f>
        <v>120904836</v>
      </c>
      <c r="F69" s="188">
        <f>E69/D69</f>
        <v>3.42408182486236</v>
      </c>
    </row>
    <row r="70" spans="1:6" ht="16.5" customHeight="1">
      <c r="A70" s="84" t="s">
        <v>32</v>
      </c>
      <c r="B70" s="85"/>
      <c r="C70" s="99"/>
      <c r="D70" s="103"/>
      <c r="E70" s="207"/>
      <c r="F70" s="187"/>
    </row>
    <row r="71" spans="1:6" ht="16.5" customHeight="1">
      <c r="A71" s="84" t="s">
        <v>33</v>
      </c>
      <c r="B71" s="85"/>
      <c r="C71" s="99"/>
      <c r="D71" s="99"/>
      <c r="E71" s="207"/>
      <c r="F71" s="187"/>
    </row>
    <row r="72" spans="1:6" ht="16.5" customHeight="1">
      <c r="A72" s="86" t="s">
        <v>214</v>
      </c>
      <c r="B72" s="79" t="s">
        <v>149</v>
      </c>
      <c r="C72" s="99"/>
      <c r="D72" s="99"/>
      <c r="E72" s="207"/>
      <c r="F72" s="187"/>
    </row>
    <row r="73" spans="1:6" ht="16.5" customHeight="1">
      <c r="A73" s="80" t="s">
        <v>150</v>
      </c>
      <c r="B73" s="79" t="s">
        <v>151</v>
      </c>
      <c r="C73" s="99"/>
      <c r="D73" s="99"/>
      <c r="E73" s="207"/>
      <c r="F73" s="187"/>
    </row>
    <row r="74" spans="1:6" ht="16.5" customHeight="1">
      <c r="A74" s="86" t="s">
        <v>215</v>
      </c>
      <c r="B74" s="79" t="s">
        <v>152</v>
      </c>
      <c r="C74" s="99"/>
      <c r="D74" s="99"/>
      <c r="E74" s="207"/>
      <c r="F74" s="187"/>
    </row>
    <row r="75" spans="1:6" ht="16.5" customHeight="1">
      <c r="A75" s="11" t="s">
        <v>234</v>
      </c>
      <c r="B75" s="7" t="s">
        <v>153</v>
      </c>
      <c r="C75" s="99"/>
      <c r="D75" s="99"/>
      <c r="E75" s="207"/>
      <c r="F75" s="187"/>
    </row>
    <row r="76" spans="1:6" ht="16.5" customHeight="1">
      <c r="A76" s="80" t="s">
        <v>216</v>
      </c>
      <c r="B76" s="79" t="s">
        <v>154</v>
      </c>
      <c r="C76" s="99"/>
      <c r="D76" s="99"/>
      <c r="E76" s="207"/>
      <c r="F76" s="187"/>
    </row>
    <row r="77" spans="1:6" ht="16.5" customHeight="1">
      <c r="A77" s="86" t="s">
        <v>155</v>
      </c>
      <c r="B77" s="79" t="s">
        <v>156</v>
      </c>
      <c r="C77" s="99"/>
      <c r="D77" s="99"/>
      <c r="E77" s="207"/>
      <c r="F77" s="187"/>
    </row>
    <row r="78" spans="1:6" ht="16.5" customHeight="1">
      <c r="A78" s="80" t="s">
        <v>217</v>
      </c>
      <c r="B78" s="79" t="s">
        <v>157</v>
      </c>
      <c r="C78" s="99"/>
      <c r="D78" s="99"/>
      <c r="E78" s="207"/>
      <c r="F78" s="187"/>
    </row>
    <row r="79" spans="1:6" ht="16.5" customHeight="1">
      <c r="A79" s="86" t="s">
        <v>158</v>
      </c>
      <c r="B79" s="79" t="s">
        <v>159</v>
      </c>
      <c r="C79" s="103"/>
      <c r="D79" s="103"/>
      <c r="E79" s="207"/>
      <c r="F79" s="187"/>
    </row>
    <row r="80" spans="1:6" ht="16.5" customHeight="1">
      <c r="A80" s="6" t="s">
        <v>235</v>
      </c>
      <c r="B80" s="7" t="s">
        <v>160</v>
      </c>
      <c r="C80" s="99"/>
      <c r="D80" s="99"/>
      <c r="E80" s="207"/>
      <c r="F80" s="187"/>
    </row>
    <row r="81" spans="1:6" ht="16.5" customHeight="1">
      <c r="A81" s="79" t="s">
        <v>30</v>
      </c>
      <c r="B81" s="79" t="s">
        <v>161</v>
      </c>
      <c r="C81" s="99">
        <v>30306663</v>
      </c>
      <c r="D81" s="99">
        <v>25836419</v>
      </c>
      <c r="E81" s="207">
        <v>41890654</v>
      </c>
      <c r="F81" s="188">
        <f>E81/D81</f>
        <v>1.6213800372257472</v>
      </c>
    </row>
    <row r="82" spans="1:6" ht="16.5" customHeight="1">
      <c r="A82" s="79" t="s">
        <v>31</v>
      </c>
      <c r="B82" s="79" t="s">
        <v>161</v>
      </c>
      <c r="C82" s="99">
        <v>16054235</v>
      </c>
      <c r="D82" s="99">
        <v>16054235</v>
      </c>
      <c r="E82" s="207"/>
      <c r="F82" s="187"/>
    </row>
    <row r="83" spans="1:6" ht="16.5" customHeight="1">
      <c r="A83" s="79" t="s">
        <v>28</v>
      </c>
      <c r="B83" s="79" t="s">
        <v>162</v>
      </c>
      <c r="C83" s="99"/>
      <c r="D83" s="99"/>
      <c r="E83" s="207"/>
      <c r="F83" s="187"/>
    </row>
    <row r="84" spans="1:6" ht="16.5" customHeight="1">
      <c r="A84" s="79" t="s">
        <v>29</v>
      </c>
      <c r="B84" s="79" t="s">
        <v>162</v>
      </c>
      <c r="C84" s="103"/>
      <c r="D84" s="103"/>
      <c r="E84" s="103"/>
      <c r="F84" s="187"/>
    </row>
    <row r="85" spans="1:6" ht="16.5" customHeight="1">
      <c r="A85" s="7" t="s">
        <v>236</v>
      </c>
      <c r="B85" s="7" t="s">
        <v>163</v>
      </c>
      <c r="C85" s="103">
        <f>SUM(C81:C84)</f>
        <v>46360898</v>
      </c>
      <c r="D85" s="103">
        <f>SUM(D81:D84)</f>
        <v>41890654</v>
      </c>
      <c r="E85" s="103">
        <f>SUM(E81:E84)</f>
        <v>41890654</v>
      </c>
      <c r="F85" s="188"/>
    </row>
    <row r="86" spans="1:6" ht="16.5" customHeight="1">
      <c r="A86" s="86" t="s">
        <v>164</v>
      </c>
      <c r="B86" s="79" t="s">
        <v>165</v>
      </c>
      <c r="C86" s="99"/>
      <c r="D86" s="99"/>
      <c r="E86" s="207">
        <v>924681</v>
      </c>
      <c r="F86" s="188"/>
    </row>
    <row r="87" spans="1:6" ht="16.5" customHeight="1">
      <c r="A87" s="86" t="s">
        <v>166</v>
      </c>
      <c r="B87" s="79" t="s">
        <v>167</v>
      </c>
      <c r="C87" s="99"/>
      <c r="D87" s="99"/>
      <c r="E87" s="207"/>
      <c r="F87" s="187"/>
    </row>
    <row r="88" spans="1:6" ht="16.5" customHeight="1">
      <c r="A88" s="86" t="s">
        <v>168</v>
      </c>
      <c r="B88" s="79" t="s">
        <v>169</v>
      </c>
      <c r="C88" s="99"/>
      <c r="D88" s="99"/>
      <c r="E88" s="207"/>
      <c r="F88" s="187"/>
    </row>
    <row r="89" spans="1:6" ht="16.5" customHeight="1">
      <c r="A89" s="86" t="s">
        <v>170</v>
      </c>
      <c r="B89" s="79" t="s">
        <v>171</v>
      </c>
      <c r="C89" s="99"/>
      <c r="D89" s="99"/>
      <c r="E89" s="207"/>
      <c r="F89" s="187"/>
    </row>
    <row r="90" spans="1:6" ht="16.5" customHeight="1">
      <c r="A90" s="80" t="s">
        <v>218</v>
      </c>
      <c r="B90" s="79" t="s">
        <v>172</v>
      </c>
      <c r="C90" s="103"/>
      <c r="D90" s="103"/>
      <c r="E90" s="207"/>
      <c r="F90" s="187"/>
    </row>
    <row r="91" spans="1:6" ht="16.5" customHeight="1">
      <c r="A91" s="11" t="s">
        <v>237</v>
      </c>
      <c r="B91" s="7" t="s">
        <v>173</v>
      </c>
      <c r="C91" s="103">
        <f>C75+C80+C85+C86</f>
        <v>46360898</v>
      </c>
      <c r="D91" s="103">
        <f>D75+D80+D85+D86</f>
        <v>41890654</v>
      </c>
      <c r="E91" s="103">
        <f>E75+E80+E85+E86</f>
        <v>42815335</v>
      </c>
      <c r="F91" s="188">
        <f>E91/D91</f>
        <v>1.0220736825927808</v>
      </c>
    </row>
    <row r="92" spans="1:6" ht="16.5" customHeight="1">
      <c r="A92" s="80" t="s">
        <v>174</v>
      </c>
      <c r="B92" s="79" t="s">
        <v>175</v>
      </c>
      <c r="C92" s="99"/>
      <c r="D92" s="99"/>
      <c r="E92" s="207"/>
      <c r="F92" s="187"/>
    </row>
    <row r="93" spans="1:6" ht="16.5" customHeight="1">
      <c r="A93" s="80" t="s">
        <v>176</v>
      </c>
      <c r="B93" s="79" t="s">
        <v>177</v>
      </c>
      <c r="C93" s="99"/>
      <c r="D93" s="99"/>
      <c r="E93" s="207"/>
      <c r="F93" s="187"/>
    </row>
    <row r="94" spans="1:6" ht="16.5" customHeight="1">
      <c r="A94" s="86" t="s">
        <v>178</v>
      </c>
      <c r="B94" s="79" t="s">
        <v>179</v>
      </c>
      <c r="C94" s="99"/>
      <c r="D94" s="99"/>
      <c r="E94" s="207"/>
      <c r="F94" s="187"/>
    </row>
    <row r="95" spans="1:6" ht="16.5" customHeight="1">
      <c r="A95" s="86" t="s">
        <v>219</v>
      </c>
      <c r="B95" s="79" t="s">
        <v>180</v>
      </c>
      <c r="C95" s="99"/>
      <c r="D95" s="99"/>
      <c r="E95" s="207"/>
      <c r="F95" s="187"/>
    </row>
    <row r="96" spans="1:6" ht="16.5" customHeight="1">
      <c r="A96" s="6" t="s">
        <v>238</v>
      </c>
      <c r="B96" s="7" t="s">
        <v>181</v>
      </c>
      <c r="C96" s="99"/>
      <c r="D96" s="99"/>
      <c r="E96" s="207"/>
      <c r="F96" s="187"/>
    </row>
    <row r="97" spans="1:6" ht="16.5" customHeight="1">
      <c r="A97" s="11" t="s">
        <v>182</v>
      </c>
      <c r="B97" s="7" t="s">
        <v>183</v>
      </c>
      <c r="C97" s="103">
        <f>SUM(C84)</f>
        <v>0</v>
      </c>
      <c r="D97" s="103">
        <f>D90+D95+D96</f>
        <v>0</v>
      </c>
      <c r="E97" s="207"/>
      <c r="F97" s="187"/>
    </row>
    <row r="98" spans="1:6" ht="16.5" customHeight="1">
      <c r="A98" s="87" t="s">
        <v>239</v>
      </c>
      <c r="B98" s="88" t="s">
        <v>184</v>
      </c>
      <c r="C98" s="103">
        <f>C91+C96+C97</f>
        <v>46360898</v>
      </c>
      <c r="D98" s="103">
        <f>D91+D96+D97</f>
        <v>41890654</v>
      </c>
      <c r="E98" s="103">
        <f>E91+E96+E97</f>
        <v>42815335</v>
      </c>
      <c r="F98" s="188">
        <f>E98/D98</f>
        <v>1.0220736825927808</v>
      </c>
    </row>
    <row r="99" spans="1:6" ht="16.5" customHeight="1">
      <c r="A99" s="89" t="s">
        <v>221</v>
      </c>
      <c r="B99" s="90"/>
      <c r="C99" s="103">
        <f>SUM(C98+C69)</f>
        <v>80510673</v>
      </c>
      <c r="D99" s="103">
        <f>SUM(D98+D69)</f>
        <v>77200802</v>
      </c>
      <c r="E99" s="103">
        <f>SUM(E98+E69)</f>
        <v>163720171</v>
      </c>
      <c r="F99" s="188">
        <f>E99/D99</f>
        <v>2.1207055724628354</v>
      </c>
    </row>
  </sheetData>
  <sheetProtection/>
  <mergeCells count="2">
    <mergeCell ref="A1:D1"/>
    <mergeCell ref="C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headerFooter>
    <oddHeader>&amp;L&amp;"Times New Roman,Félkövér"&amp;14Fertőboz Község Önkormányzata&amp;C&amp;"Times New Roman,Félkövér"&amp;14 2022. évi Zárszámadás&amp;R&amp;"-,Félkövér"2.melléklet</oddHeader>
    <oddFooter>&amp;CBevételek</oddFooter>
  </headerFooter>
  <rowBreaks count="1" manualBreakCount="1">
    <brk id="7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70"/>
  <sheetViews>
    <sheetView view="pageLayout" workbookViewId="0" topLeftCell="A1">
      <selection activeCell="F8" sqref="F8"/>
    </sheetView>
  </sheetViews>
  <sheetFormatPr defaultColWidth="9.140625" defaultRowHeight="15"/>
  <cols>
    <col min="1" max="1" width="89.57421875" style="0" customWidth="1"/>
    <col min="3" max="4" width="11.7109375" style="0" customWidth="1"/>
    <col min="5" max="5" width="14.140625" style="0" customWidth="1"/>
    <col min="6" max="6" width="17.28125" style="0" customWidth="1"/>
  </cols>
  <sheetData>
    <row r="1" spans="1:4" ht="15">
      <c r="A1" s="379" t="s">
        <v>734</v>
      </c>
      <c r="B1" s="382"/>
      <c r="C1" s="382"/>
      <c r="D1" s="383"/>
    </row>
    <row r="2" spans="1:6" ht="18">
      <c r="A2" s="311"/>
      <c r="B2" s="5"/>
      <c r="C2" s="5"/>
      <c r="D2" s="5"/>
      <c r="E2" s="5"/>
      <c r="F2" s="5"/>
    </row>
    <row r="3" spans="1:6" ht="15">
      <c r="A3" s="8" t="s">
        <v>35</v>
      </c>
      <c r="B3" s="5"/>
      <c r="C3" s="312"/>
      <c r="D3" s="306"/>
      <c r="E3" s="306"/>
      <c r="F3" s="306"/>
    </row>
    <row r="4" spans="1:6" ht="25.5">
      <c r="A4" s="310" t="s">
        <v>65</v>
      </c>
      <c r="B4" s="309" t="s">
        <v>66</v>
      </c>
      <c r="C4" s="157" t="s">
        <v>801</v>
      </c>
      <c r="D4" s="157" t="s">
        <v>802</v>
      </c>
      <c r="E4" s="308" t="s">
        <v>525</v>
      </c>
      <c r="F4" s="308" t="s">
        <v>526</v>
      </c>
    </row>
    <row r="5" spans="1:6" ht="15.75">
      <c r="A5" s="107" t="s">
        <v>289</v>
      </c>
      <c r="B5" s="108" t="s">
        <v>290</v>
      </c>
      <c r="C5" s="99">
        <v>6060000</v>
      </c>
      <c r="D5" s="99">
        <v>7371761</v>
      </c>
      <c r="E5" s="207">
        <v>6873824</v>
      </c>
      <c r="F5" s="187">
        <f>E5/D5</f>
        <v>0.932453453116562</v>
      </c>
    </row>
    <row r="6" spans="1:6" ht="15.75">
      <c r="A6" s="107" t="s">
        <v>291</v>
      </c>
      <c r="B6" s="109" t="s">
        <v>292</v>
      </c>
      <c r="C6" s="99"/>
      <c r="D6" s="99"/>
      <c r="E6" s="207"/>
      <c r="F6" s="187"/>
    </row>
    <row r="7" spans="1:6" ht="15.75">
      <c r="A7" s="107" t="s">
        <v>293</v>
      </c>
      <c r="B7" s="109" t="s">
        <v>294</v>
      </c>
      <c r="C7" s="99">
        <v>505000</v>
      </c>
      <c r="D7" s="99">
        <v>560415</v>
      </c>
      <c r="E7" s="207">
        <v>560415</v>
      </c>
      <c r="F7" s="187">
        <f>E7/D7</f>
        <v>1</v>
      </c>
    </row>
    <row r="8" spans="1:6" ht="15.75">
      <c r="A8" s="77" t="s">
        <v>295</v>
      </c>
      <c r="B8" s="109" t="s">
        <v>296</v>
      </c>
      <c r="C8" s="99"/>
      <c r="D8" s="99"/>
      <c r="E8" s="207"/>
      <c r="F8" s="187"/>
    </row>
    <row r="9" spans="1:6" ht="15.75">
      <c r="A9" s="77" t="s">
        <v>297</v>
      </c>
      <c r="B9" s="109" t="s">
        <v>298</v>
      </c>
      <c r="C9" s="99"/>
      <c r="D9" s="99"/>
      <c r="E9" s="207"/>
      <c r="F9" s="187"/>
    </row>
    <row r="10" spans="1:6" ht="15.75">
      <c r="A10" s="77" t="s">
        <v>299</v>
      </c>
      <c r="B10" s="109" t="s">
        <v>300</v>
      </c>
      <c r="C10" s="99"/>
      <c r="D10" s="99"/>
      <c r="E10" s="207"/>
      <c r="F10" s="187"/>
    </row>
    <row r="11" spans="1:6" ht="15.75">
      <c r="A11" s="77" t="s">
        <v>301</v>
      </c>
      <c r="B11" s="109" t="s">
        <v>302</v>
      </c>
      <c r="C11" s="99">
        <v>800000</v>
      </c>
      <c r="D11" s="99">
        <v>850000</v>
      </c>
      <c r="E11" s="207">
        <v>850000</v>
      </c>
      <c r="F11" s="187">
        <f>E11/D11</f>
        <v>1</v>
      </c>
    </row>
    <row r="12" spans="1:6" ht="15.75">
      <c r="A12" s="77" t="s">
        <v>303</v>
      </c>
      <c r="B12" s="109" t="s">
        <v>304</v>
      </c>
      <c r="C12" s="99"/>
      <c r="D12" s="99"/>
      <c r="E12" s="207"/>
      <c r="F12" s="187"/>
    </row>
    <row r="13" spans="1:6" ht="15.75">
      <c r="A13" s="79" t="s">
        <v>305</v>
      </c>
      <c r="B13" s="109" t="s">
        <v>306</v>
      </c>
      <c r="C13" s="99"/>
      <c r="D13" s="99"/>
      <c r="E13" s="207"/>
      <c r="F13" s="187"/>
    </row>
    <row r="14" spans="1:6" ht="15.75">
      <c r="A14" s="79" t="s">
        <v>307</v>
      </c>
      <c r="B14" s="109" t="s">
        <v>308</v>
      </c>
      <c r="C14" s="99"/>
      <c r="D14" s="99">
        <v>36092</v>
      </c>
      <c r="E14" s="207">
        <v>30678</v>
      </c>
      <c r="F14" s="187">
        <f>E14/D14</f>
        <v>0.8499944586057853</v>
      </c>
    </row>
    <row r="15" spans="1:6" ht="15.75">
      <c r="A15" s="79" t="s">
        <v>309</v>
      </c>
      <c r="B15" s="109" t="s">
        <v>310</v>
      </c>
      <c r="C15" s="99"/>
      <c r="D15" s="99"/>
      <c r="E15" s="207"/>
      <c r="F15" s="187"/>
    </row>
    <row r="16" spans="1:6" ht="15.75">
      <c r="A16" s="79" t="s">
        <v>311</v>
      </c>
      <c r="B16" s="109" t="s">
        <v>312</v>
      </c>
      <c r="C16" s="99"/>
      <c r="D16" s="99"/>
      <c r="E16" s="207"/>
      <c r="F16" s="187"/>
    </row>
    <row r="17" spans="1:6" ht="15.75">
      <c r="A17" s="79" t="s">
        <v>313</v>
      </c>
      <c r="B17" s="109" t="s">
        <v>314</v>
      </c>
      <c r="C17" s="99"/>
      <c r="D17" s="99">
        <v>28643</v>
      </c>
      <c r="E17" s="207">
        <v>28643</v>
      </c>
      <c r="F17" s="187">
        <f>E17/D17</f>
        <v>1</v>
      </c>
    </row>
    <row r="18" spans="1:6" ht="15.75">
      <c r="A18" s="110" t="s">
        <v>315</v>
      </c>
      <c r="B18" s="111" t="s">
        <v>316</v>
      </c>
      <c r="C18" s="103">
        <f>SUM(C5:C17)</f>
        <v>7365000</v>
      </c>
      <c r="D18" s="103">
        <f>SUM(D5:D17)</f>
        <v>8846911</v>
      </c>
      <c r="E18" s="103">
        <f>SUM(E5:E17)</f>
        <v>8343560</v>
      </c>
      <c r="F18" s="187">
        <f>E18/D18</f>
        <v>0.9431043219492091</v>
      </c>
    </row>
    <row r="19" spans="1:6" ht="15.75">
      <c r="A19" s="79" t="s">
        <v>317</v>
      </c>
      <c r="B19" s="109" t="s">
        <v>318</v>
      </c>
      <c r="C19" s="99">
        <v>3588000</v>
      </c>
      <c r="D19" s="99">
        <v>3588000</v>
      </c>
      <c r="E19" s="207">
        <v>3206276</v>
      </c>
      <c r="F19" s="187">
        <f>E19/D19</f>
        <v>0.8936109253065775</v>
      </c>
    </row>
    <row r="20" spans="1:6" ht="30">
      <c r="A20" s="79" t="s">
        <v>319</v>
      </c>
      <c r="B20" s="109" t="s">
        <v>320</v>
      </c>
      <c r="C20" s="99">
        <v>396000</v>
      </c>
      <c r="D20" s="99">
        <v>2053423</v>
      </c>
      <c r="E20" s="207">
        <v>2053423</v>
      </c>
      <c r="F20" s="187">
        <f>E20/D20</f>
        <v>1</v>
      </c>
    </row>
    <row r="21" spans="1:6" ht="15.75">
      <c r="A21" s="78" t="s">
        <v>321</v>
      </c>
      <c r="B21" s="109" t="s">
        <v>322</v>
      </c>
      <c r="C21" s="99">
        <v>100000</v>
      </c>
      <c r="D21" s="99">
        <v>367771</v>
      </c>
      <c r="E21" s="207">
        <v>367771</v>
      </c>
      <c r="F21" s="187">
        <f aca="true" t="shared" si="0" ref="F21:F26">E21/D21</f>
        <v>1</v>
      </c>
    </row>
    <row r="22" spans="1:6" ht="15.75">
      <c r="A22" s="7" t="s">
        <v>323</v>
      </c>
      <c r="B22" s="111" t="s">
        <v>324</v>
      </c>
      <c r="C22" s="103">
        <f>SUM(C19:C21)</f>
        <v>4084000</v>
      </c>
      <c r="D22" s="103">
        <f>SUM(D19:D21)</f>
        <v>6009194</v>
      </c>
      <c r="E22" s="103">
        <f>SUM(E19:E21)</f>
        <v>5627470</v>
      </c>
      <c r="F22" s="188">
        <f t="shared" si="0"/>
        <v>0.9364766722458953</v>
      </c>
    </row>
    <row r="23" spans="1:6" ht="15.75">
      <c r="A23" s="110" t="s">
        <v>325</v>
      </c>
      <c r="B23" s="111" t="s">
        <v>326</v>
      </c>
      <c r="C23" s="103">
        <f>SUM(C22,C18)</f>
        <v>11449000</v>
      </c>
      <c r="D23" s="103">
        <f>SUM(D22,D18)</f>
        <v>14856105</v>
      </c>
      <c r="E23" s="103">
        <f>E18+E22</f>
        <v>13971030</v>
      </c>
      <c r="F23" s="188">
        <f t="shared" si="0"/>
        <v>0.9404234824673089</v>
      </c>
    </row>
    <row r="24" spans="1:6" ht="15.75">
      <c r="A24" s="7" t="s">
        <v>327</v>
      </c>
      <c r="B24" s="111" t="s">
        <v>328</v>
      </c>
      <c r="C24" s="103">
        <v>1595370</v>
      </c>
      <c r="D24" s="103">
        <v>1595370</v>
      </c>
      <c r="E24" s="214">
        <v>1129197</v>
      </c>
      <c r="F24" s="188">
        <f t="shared" si="0"/>
        <v>0.7077963105737227</v>
      </c>
    </row>
    <row r="25" spans="1:6" ht="15.75">
      <c r="A25" s="79" t="s">
        <v>329</v>
      </c>
      <c r="B25" s="109" t="s">
        <v>330</v>
      </c>
      <c r="C25" s="99"/>
      <c r="D25" s="99">
        <v>24200</v>
      </c>
      <c r="E25" s="207">
        <v>24200</v>
      </c>
      <c r="F25" s="187">
        <f t="shared" si="0"/>
        <v>1</v>
      </c>
    </row>
    <row r="26" spans="1:6" ht="15.75">
      <c r="A26" s="79" t="s">
        <v>331</v>
      </c>
      <c r="B26" s="109" t="s">
        <v>332</v>
      </c>
      <c r="C26" s="99">
        <v>850000</v>
      </c>
      <c r="D26" s="99">
        <v>850000</v>
      </c>
      <c r="E26" s="207">
        <v>710172</v>
      </c>
      <c r="F26" s="187">
        <f t="shared" si="0"/>
        <v>0.8354964705882353</v>
      </c>
    </row>
    <row r="27" spans="1:6" ht="15.75">
      <c r="A27" s="79" t="s">
        <v>333</v>
      </c>
      <c r="B27" s="109" t="s">
        <v>334</v>
      </c>
      <c r="C27" s="99">
        <v>0</v>
      </c>
      <c r="D27" s="99">
        <v>0</v>
      </c>
      <c r="E27" s="207"/>
      <c r="F27" s="187"/>
    </row>
    <row r="28" spans="1:6" ht="15.75">
      <c r="A28" s="7" t="s">
        <v>335</v>
      </c>
      <c r="B28" s="111" t="s">
        <v>336</v>
      </c>
      <c r="C28" s="103">
        <f>SUM(C25:C27)</f>
        <v>850000</v>
      </c>
      <c r="D28" s="103">
        <f>SUM(D25:D27)</f>
        <v>874200</v>
      </c>
      <c r="E28" s="103">
        <f>SUM(E25:E27)</f>
        <v>734372</v>
      </c>
      <c r="F28" s="188">
        <f aca="true" t="shared" si="1" ref="F28:F35">E28/D28</f>
        <v>0.8400503317318692</v>
      </c>
    </row>
    <row r="29" spans="1:6" ht="15.75">
      <c r="A29" s="79" t="s">
        <v>337</v>
      </c>
      <c r="B29" s="109" t="s">
        <v>338</v>
      </c>
      <c r="C29" s="99">
        <v>205000</v>
      </c>
      <c r="D29" s="99">
        <v>474704</v>
      </c>
      <c r="E29" s="207">
        <v>474704</v>
      </c>
      <c r="F29" s="187">
        <f t="shared" si="1"/>
        <v>1</v>
      </c>
    </row>
    <row r="30" spans="1:6" ht="15.75">
      <c r="A30" s="79" t="s">
        <v>339</v>
      </c>
      <c r="B30" s="109" t="s">
        <v>340</v>
      </c>
      <c r="C30" s="99">
        <v>171000</v>
      </c>
      <c r="D30" s="99">
        <v>171000</v>
      </c>
      <c r="E30" s="207">
        <v>157738</v>
      </c>
      <c r="F30" s="187">
        <f t="shared" si="1"/>
        <v>0.9224444444444444</v>
      </c>
    </row>
    <row r="31" spans="1:6" ht="15.75">
      <c r="A31" s="7" t="s">
        <v>341</v>
      </c>
      <c r="B31" s="111" t="s">
        <v>342</v>
      </c>
      <c r="C31" s="103">
        <f>SUM(C29:C30)</f>
        <v>376000</v>
      </c>
      <c r="D31" s="103">
        <f>SUM(D29:D30)</f>
        <v>645704</v>
      </c>
      <c r="E31" s="103">
        <f>SUM(E29:E30)</f>
        <v>632442</v>
      </c>
      <c r="F31" s="188">
        <f t="shared" si="1"/>
        <v>0.9794611772576909</v>
      </c>
    </row>
    <row r="32" spans="1:6" ht="15.75">
      <c r="A32" s="79" t="s">
        <v>343</v>
      </c>
      <c r="B32" s="109" t="s">
        <v>344</v>
      </c>
      <c r="C32" s="99">
        <v>2102025</v>
      </c>
      <c r="D32" s="99">
        <v>2482060</v>
      </c>
      <c r="E32" s="207">
        <v>1978193</v>
      </c>
      <c r="F32" s="187">
        <f t="shared" si="1"/>
        <v>0.7969964465000846</v>
      </c>
    </row>
    <row r="33" spans="1:6" ht="15.75">
      <c r="A33" s="79" t="s">
        <v>345</v>
      </c>
      <c r="B33" s="109" t="s">
        <v>346</v>
      </c>
      <c r="C33" s="99">
        <v>0</v>
      </c>
      <c r="D33" s="99">
        <v>0</v>
      </c>
      <c r="E33" s="207">
        <v>0</v>
      </c>
      <c r="F33" s="187"/>
    </row>
    <row r="34" spans="1:6" ht="15.75">
      <c r="A34" s="79" t="s">
        <v>347</v>
      </c>
      <c r="B34" s="109" t="s">
        <v>348</v>
      </c>
      <c r="C34" s="99">
        <v>36000</v>
      </c>
      <c r="D34" s="99">
        <v>36000</v>
      </c>
      <c r="E34" s="207">
        <v>36000</v>
      </c>
      <c r="F34" s="187">
        <f t="shared" si="1"/>
        <v>1</v>
      </c>
    </row>
    <row r="35" spans="1:6" ht="15.75">
      <c r="A35" s="79" t="s">
        <v>349</v>
      </c>
      <c r="B35" s="109" t="s">
        <v>350</v>
      </c>
      <c r="C35" s="99">
        <v>150000</v>
      </c>
      <c r="D35" s="99">
        <v>467581</v>
      </c>
      <c r="E35" s="207">
        <v>467581</v>
      </c>
      <c r="F35" s="187">
        <f t="shared" si="1"/>
        <v>1</v>
      </c>
    </row>
    <row r="36" spans="1:6" ht="15.75">
      <c r="A36" s="112" t="s">
        <v>351</v>
      </c>
      <c r="B36" s="109" t="s">
        <v>352</v>
      </c>
      <c r="C36" s="99"/>
      <c r="D36" s="99"/>
      <c r="E36" s="207"/>
      <c r="F36" s="187"/>
    </row>
    <row r="37" spans="1:6" ht="15.75">
      <c r="A37" s="78" t="s">
        <v>353</v>
      </c>
      <c r="B37" s="109" t="s">
        <v>354</v>
      </c>
      <c r="C37" s="99">
        <v>450000</v>
      </c>
      <c r="D37" s="99">
        <v>700000</v>
      </c>
      <c r="E37" s="207">
        <v>656125</v>
      </c>
      <c r="F37" s="187">
        <f>E37/D37</f>
        <v>0.9373214285714285</v>
      </c>
    </row>
    <row r="38" spans="1:6" ht="15.75">
      <c r="A38" s="79" t="s">
        <v>355</v>
      </c>
      <c r="B38" s="109" t="s">
        <v>356</v>
      </c>
      <c r="C38" s="99">
        <v>4225958</v>
      </c>
      <c r="D38" s="99">
        <v>4521506</v>
      </c>
      <c r="E38" s="207">
        <v>4519751</v>
      </c>
      <c r="F38" s="187">
        <f>E38/D38</f>
        <v>0.9996118549881389</v>
      </c>
    </row>
    <row r="39" spans="1:6" ht="15.75">
      <c r="A39" s="7" t="s">
        <v>357</v>
      </c>
      <c r="B39" s="111" t="s">
        <v>358</v>
      </c>
      <c r="C39" s="103">
        <f>SUM(C32:C38)</f>
        <v>6963983</v>
      </c>
      <c r="D39" s="103">
        <f>SUM(D32:D38)</f>
        <v>8207147</v>
      </c>
      <c r="E39" s="103">
        <f>SUM(E32:E38)</f>
        <v>7657650</v>
      </c>
      <c r="F39" s="188">
        <f>E39/D39</f>
        <v>0.9330465263994906</v>
      </c>
    </row>
    <row r="40" spans="1:6" ht="15.75">
      <c r="A40" s="79" t="s">
        <v>359</v>
      </c>
      <c r="B40" s="109" t="s">
        <v>360</v>
      </c>
      <c r="C40" s="99">
        <v>0</v>
      </c>
      <c r="D40" s="99"/>
      <c r="E40" s="207"/>
      <c r="F40" s="188"/>
    </row>
    <row r="41" spans="1:6" ht="15.75">
      <c r="A41" s="79" t="s">
        <v>361</v>
      </c>
      <c r="B41" s="109" t="s">
        <v>362</v>
      </c>
      <c r="C41" s="99">
        <v>25000</v>
      </c>
      <c r="D41" s="99">
        <v>114647</v>
      </c>
      <c r="E41" s="207">
        <v>107260</v>
      </c>
      <c r="F41" s="187">
        <f>E41/D41</f>
        <v>0.9355674374383979</v>
      </c>
    </row>
    <row r="42" spans="1:6" ht="15.75">
      <c r="A42" s="7" t="s">
        <v>363</v>
      </c>
      <c r="B42" s="111" t="s">
        <v>364</v>
      </c>
      <c r="C42" s="103">
        <f>SUM(C40:C41)</f>
        <v>25000</v>
      </c>
      <c r="D42" s="103">
        <f>SUM(D40:D41)</f>
        <v>114647</v>
      </c>
      <c r="E42" s="103">
        <f>SUM(E40:E41)</f>
        <v>107260</v>
      </c>
      <c r="F42" s="187">
        <f>E42/D42</f>
        <v>0.9355674374383979</v>
      </c>
    </row>
    <row r="43" spans="1:6" ht="15.75">
      <c r="A43" s="79" t="s">
        <v>365</v>
      </c>
      <c r="B43" s="109" t="s">
        <v>366</v>
      </c>
      <c r="C43" s="99">
        <v>1985133</v>
      </c>
      <c r="D43" s="99">
        <v>1985133</v>
      </c>
      <c r="E43" s="207">
        <v>1581546</v>
      </c>
      <c r="F43" s="187">
        <f>E43/D43</f>
        <v>0.7966952340221033</v>
      </c>
    </row>
    <row r="44" spans="1:6" ht="15.75">
      <c r="A44" s="79" t="s">
        <v>367</v>
      </c>
      <c r="B44" s="109" t="s">
        <v>368</v>
      </c>
      <c r="C44" s="99"/>
      <c r="D44" s="99"/>
      <c r="E44" s="207"/>
      <c r="F44" s="187"/>
    </row>
    <row r="45" spans="1:6" ht="15.75">
      <c r="A45" s="79" t="s">
        <v>369</v>
      </c>
      <c r="B45" s="109" t="s">
        <v>370</v>
      </c>
      <c r="C45" s="99"/>
      <c r="D45" s="99"/>
      <c r="E45" s="207"/>
      <c r="F45" s="187"/>
    </row>
    <row r="46" spans="1:6" ht="15.75">
      <c r="A46" s="79" t="s">
        <v>371</v>
      </c>
      <c r="B46" s="109" t="s">
        <v>372</v>
      </c>
      <c r="C46" s="99"/>
      <c r="D46" s="99"/>
      <c r="E46" s="207"/>
      <c r="F46" s="187"/>
    </row>
    <row r="47" spans="1:6" ht="15.75">
      <c r="A47" s="79" t="s">
        <v>373</v>
      </c>
      <c r="B47" s="109" t="s">
        <v>374</v>
      </c>
      <c r="C47" s="99">
        <v>217000</v>
      </c>
      <c r="D47" s="99">
        <v>1045131</v>
      </c>
      <c r="E47" s="207">
        <v>555344</v>
      </c>
      <c r="F47" s="187">
        <f>E47/D47</f>
        <v>0.5313630540094973</v>
      </c>
    </row>
    <row r="48" spans="1:6" ht="15.75">
      <c r="A48" s="7" t="s">
        <v>375</v>
      </c>
      <c r="B48" s="111" t="s">
        <v>376</v>
      </c>
      <c r="C48" s="103">
        <f>SUM(C43:C47)</f>
        <v>2202133</v>
      </c>
      <c r="D48" s="103">
        <f>SUM(D43:D47)</f>
        <v>3030264</v>
      </c>
      <c r="E48" s="103">
        <f>SUM(E43:E47)</f>
        <v>2136890</v>
      </c>
      <c r="F48" s="188">
        <f>E48/D48</f>
        <v>0.7051827827542418</v>
      </c>
    </row>
    <row r="49" spans="1:6" ht="15.75">
      <c r="A49" s="7" t="s">
        <v>377</v>
      </c>
      <c r="B49" s="111" t="s">
        <v>378</v>
      </c>
      <c r="C49" s="103">
        <f>SUM(C48,C42,C39,C31,C28)</f>
        <v>10417116</v>
      </c>
      <c r="D49" s="103">
        <f>SUM(D48,D42,D39,D31,D28)</f>
        <v>12871962</v>
      </c>
      <c r="E49" s="103">
        <f>E28+E31+E39+E42+E48</f>
        <v>11268614</v>
      </c>
      <c r="F49" s="188">
        <f>E49/D49</f>
        <v>0.8754387248812574</v>
      </c>
    </row>
    <row r="50" spans="1:6" ht="15.75">
      <c r="A50" s="80" t="s">
        <v>379</v>
      </c>
      <c r="B50" s="109" t="s">
        <v>380</v>
      </c>
      <c r="C50" s="99">
        <v>0</v>
      </c>
      <c r="D50" s="99"/>
      <c r="E50" s="207"/>
      <c r="F50" s="188"/>
    </row>
    <row r="51" spans="1:6" ht="15.75">
      <c r="A51" s="80" t="s">
        <v>381</v>
      </c>
      <c r="B51" s="109" t="s">
        <v>382</v>
      </c>
      <c r="C51" s="99">
        <v>0</v>
      </c>
      <c r="D51" s="99"/>
      <c r="E51" s="207"/>
      <c r="F51" s="188"/>
    </row>
    <row r="52" spans="1:6" ht="15.75">
      <c r="A52" s="113" t="s">
        <v>383</v>
      </c>
      <c r="B52" s="109" t="s">
        <v>384</v>
      </c>
      <c r="C52" s="99">
        <v>0</v>
      </c>
      <c r="D52" s="99"/>
      <c r="E52" s="207"/>
      <c r="F52" s="188"/>
    </row>
    <row r="53" spans="1:6" ht="15.75">
      <c r="A53" s="113" t="s">
        <v>385</v>
      </c>
      <c r="B53" s="109" t="s">
        <v>67</v>
      </c>
      <c r="C53" s="99">
        <v>0</v>
      </c>
      <c r="D53" s="99"/>
      <c r="E53" s="207"/>
      <c r="F53" s="188"/>
    </row>
    <row r="54" spans="1:6" ht="15.75">
      <c r="A54" s="113" t="s">
        <v>386</v>
      </c>
      <c r="B54" s="109" t="s">
        <v>387</v>
      </c>
      <c r="C54" s="99">
        <v>0</v>
      </c>
      <c r="D54" s="99"/>
      <c r="E54" s="207"/>
      <c r="F54" s="188"/>
    </row>
    <row r="55" spans="1:6" ht="15.75">
      <c r="A55" s="80" t="s">
        <v>388</v>
      </c>
      <c r="B55" s="109" t="s">
        <v>389</v>
      </c>
      <c r="C55" s="99">
        <v>0</v>
      </c>
      <c r="D55" s="99"/>
      <c r="E55" s="207"/>
      <c r="F55" s="188"/>
    </row>
    <row r="56" spans="1:6" ht="15.75">
      <c r="A56" s="80" t="s">
        <v>390</v>
      </c>
      <c r="B56" s="109" t="s">
        <v>391</v>
      </c>
      <c r="C56" s="99">
        <v>0</v>
      </c>
      <c r="D56" s="99"/>
      <c r="E56" s="207"/>
      <c r="F56" s="188"/>
    </row>
    <row r="57" spans="1:6" ht="15.75">
      <c r="A57" s="80" t="s">
        <v>392</v>
      </c>
      <c r="B57" s="109" t="s">
        <v>68</v>
      </c>
      <c r="C57" s="99">
        <v>2840000</v>
      </c>
      <c r="D57" s="99">
        <v>2921108</v>
      </c>
      <c r="E57" s="207">
        <v>2921108</v>
      </c>
      <c r="F57" s="187">
        <f>E57/D57</f>
        <v>1</v>
      </c>
    </row>
    <row r="58" spans="1:6" ht="15.75">
      <c r="A58" s="11" t="s">
        <v>185</v>
      </c>
      <c r="B58" s="111" t="s">
        <v>69</v>
      </c>
      <c r="C58" s="103">
        <f>SUM(C50:C57)</f>
        <v>2840000</v>
      </c>
      <c r="D58" s="103">
        <f>SUM(D50:D57)</f>
        <v>2921108</v>
      </c>
      <c r="E58" s="103">
        <f>SUM(E50:E57)</f>
        <v>2921108</v>
      </c>
      <c r="F58" s="188">
        <f>E58/D58</f>
        <v>1</v>
      </c>
    </row>
    <row r="59" spans="1:6" ht="15.75">
      <c r="A59" s="114" t="s">
        <v>393</v>
      </c>
      <c r="B59" s="109" t="s">
        <v>394</v>
      </c>
      <c r="C59" s="99">
        <v>0</v>
      </c>
      <c r="D59" s="99"/>
      <c r="E59" s="207"/>
      <c r="F59" s="188"/>
    </row>
    <row r="60" spans="1:6" ht="15.75">
      <c r="A60" s="114" t="s">
        <v>395</v>
      </c>
      <c r="B60" s="109" t="s">
        <v>396</v>
      </c>
      <c r="C60" s="99">
        <v>0</v>
      </c>
      <c r="D60" s="99">
        <v>454000</v>
      </c>
      <c r="E60" s="207">
        <v>351802</v>
      </c>
      <c r="F60" s="188">
        <f>E60/D60</f>
        <v>0.7748942731277533</v>
      </c>
    </row>
    <row r="61" spans="1:6" ht="30">
      <c r="A61" s="114" t="s">
        <v>397</v>
      </c>
      <c r="B61" s="109" t="s">
        <v>398</v>
      </c>
      <c r="C61" s="99">
        <v>0</v>
      </c>
      <c r="D61" s="99"/>
      <c r="E61" s="207"/>
      <c r="F61" s="104"/>
    </row>
    <row r="62" spans="1:6" ht="30">
      <c r="A62" s="114" t="s">
        <v>399</v>
      </c>
      <c r="B62" s="109" t="s">
        <v>400</v>
      </c>
      <c r="C62" s="99">
        <v>0</v>
      </c>
      <c r="D62" s="99"/>
      <c r="E62" s="207"/>
      <c r="F62" s="104"/>
    </row>
    <row r="63" spans="1:6" ht="30">
      <c r="A63" s="114" t="s">
        <v>401</v>
      </c>
      <c r="B63" s="109" t="s">
        <v>402</v>
      </c>
      <c r="C63" s="99">
        <v>0</v>
      </c>
      <c r="D63" s="99"/>
      <c r="E63" s="207"/>
      <c r="F63" s="104"/>
    </row>
    <row r="64" spans="1:6" ht="15.75">
      <c r="A64" s="114" t="s">
        <v>186</v>
      </c>
      <c r="B64" s="109" t="s">
        <v>70</v>
      </c>
      <c r="C64" s="99">
        <v>126752</v>
      </c>
      <c r="D64" s="99">
        <v>126752</v>
      </c>
      <c r="E64" s="207">
        <v>100000</v>
      </c>
      <c r="F64" s="187">
        <f>E64/D64</f>
        <v>0.7889421863165867</v>
      </c>
    </row>
    <row r="65" spans="1:6" ht="30">
      <c r="A65" s="114" t="s">
        <v>403</v>
      </c>
      <c r="B65" s="109" t="s">
        <v>404</v>
      </c>
      <c r="C65" s="99">
        <v>0</v>
      </c>
      <c r="D65" s="99"/>
      <c r="E65" s="207"/>
      <c r="F65" s="187"/>
    </row>
    <row r="66" spans="1:6" ht="15.75">
      <c r="A66" s="114" t="s">
        <v>508</v>
      </c>
      <c r="B66" s="109" t="s">
        <v>405</v>
      </c>
      <c r="C66" s="99">
        <v>0</v>
      </c>
      <c r="D66" s="99"/>
      <c r="E66" s="207"/>
      <c r="F66" s="187"/>
    </row>
    <row r="67" spans="1:6" ht="15.75">
      <c r="A67" s="114" t="s">
        <v>406</v>
      </c>
      <c r="B67" s="109" t="s">
        <v>407</v>
      </c>
      <c r="C67" s="99">
        <v>0</v>
      </c>
      <c r="D67" s="99"/>
      <c r="E67" s="207"/>
      <c r="F67" s="187"/>
    </row>
    <row r="68" spans="1:6" ht="15.75">
      <c r="A68" s="115" t="s">
        <v>408</v>
      </c>
      <c r="B68" s="109" t="s">
        <v>409</v>
      </c>
      <c r="C68" s="99">
        <v>0</v>
      </c>
      <c r="D68" s="99"/>
      <c r="E68" s="207"/>
      <c r="F68" s="187"/>
    </row>
    <row r="69" spans="1:6" ht="15.75">
      <c r="A69" s="114" t="s">
        <v>410</v>
      </c>
      <c r="B69" s="109" t="s">
        <v>412</v>
      </c>
      <c r="C69" s="99">
        <v>528210</v>
      </c>
      <c r="D69" s="99">
        <v>769730</v>
      </c>
      <c r="E69" s="207">
        <v>769730</v>
      </c>
      <c r="F69" s="187">
        <f>E69/D69</f>
        <v>1</v>
      </c>
    </row>
    <row r="70" spans="1:6" ht="15.75">
      <c r="A70" s="115" t="s">
        <v>411</v>
      </c>
      <c r="B70" s="109" t="s">
        <v>714</v>
      </c>
      <c r="C70" s="99">
        <v>46574778</v>
      </c>
      <c r="D70" s="238">
        <v>34102612</v>
      </c>
      <c r="E70" s="207">
        <v>0</v>
      </c>
      <c r="F70" s="187"/>
    </row>
    <row r="71" spans="1:6" ht="15.75">
      <c r="A71" s="115" t="s">
        <v>413</v>
      </c>
      <c r="B71" s="109" t="s">
        <v>714</v>
      </c>
      <c r="C71" s="99">
        <v>0</v>
      </c>
      <c r="D71" s="99">
        <v>0</v>
      </c>
      <c r="E71" s="207"/>
      <c r="F71" s="187"/>
    </row>
    <row r="72" spans="1:6" ht="15.75">
      <c r="A72" s="11" t="s">
        <v>414</v>
      </c>
      <c r="B72" s="111" t="s">
        <v>415</v>
      </c>
      <c r="C72" s="103">
        <f>SUM(C59:C71)</f>
        <v>47229740</v>
      </c>
      <c r="D72" s="103">
        <f>SUM(D59:D71)</f>
        <v>35453094</v>
      </c>
      <c r="E72" s="103">
        <f>SUM(E59:E71)</f>
        <v>1221532</v>
      </c>
      <c r="F72" s="188">
        <f>E72/D72</f>
        <v>0.03445487719633158</v>
      </c>
    </row>
    <row r="73" spans="1:6" ht="15.75">
      <c r="A73" s="81" t="s">
        <v>26</v>
      </c>
      <c r="B73" s="111"/>
      <c r="C73" s="99"/>
      <c r="D73" s="99"/>
      <c r="E73" s="207"/>
      <c r="F73" s="188"/>
    </row>
    <row r="74" spans="1:6" ht="15.75">
      <c r="A74" s="116" t="s">
        <v>416</v>
      </c>
      <c r="B74" s="109" t="s">
        <v>417</v>
      </c>
      <c r="C74" s="99"/>
      <c r="D74" s="99"/>
      <c r="E74" s="207"/>
      <c r="F74" s="187"/>
    </row>
    <row r="75" spans="1:6" ht="15.75">
      <c r="A75" s="116" t="s">
        <v>418</v>
      </c>
      <c r="B75" s="109" t="s">
        <v>419</v>
      </c>
      <c r="C75" s="99">
        <v>1447269</v>
      </c>
      <c r="D75" s="99">
        <v>2221255</v>
      </c>
      <c r="E75" s="207">
        <v>2053115</v>
      </c>
      <c r="F75" s="187">
        <f>E75/D75</f>
        <v>0.924304053339216</v>
      </c>
    </row>
    <row r="76" spans="1:6" ht="15.75">
      <c r="A76" s="116" t="s">
        <v>420</v>
      </c>
      <c r="B76" s="109" t="s">
        <v>421</v>
      </c>
      <c r="C76" s="99">
        <v>0</v>
      </c>
      <c r="D76" s="99">
        <v>0</v>
      </c>
      <c r="E76" s="207">
        <v>0</v>
      </c>
      <c r="F76" s="187"/>
    </row>
    <row r="77" spans="1:6" ht="15.75">
      <c r="A77" s="116" t="s">
        <v>422</v>
      </c>
      <c r="B77" s="109" t="s">
        <v>423</v>
      </c>
      <c r="C77" s="99">
        <v>2409449</v>
      </c>
      <c r="D77" s="99">
        <v>2409449</v>
      </c>
      <c r="E77" s="207">
        <v>2335985</v>
      </c>
      <c r="F77" s="187">
        <f>E77/D77</f>
        <v>0.9695100415074152</v>
      </c>
    </row>
    <row r="78" spans="1:6" ht="15.75">
      <c r="A78" s="78" t="s">
        <v>424</v>
      </c>
      <c r="B78" s="109" t="s">
        <v>425</v>
      </c>
      <c r="C78" s="99"/>
      <c r="D78" s="99"/>
      <c r="E78" s="207"/>
      <c r="F78" s="187"/>
    </row>
    <row r="79" spans="1:6" ht="15.75">
      <c r="A79" s="78" t="s">
        <v>426</v>
      </c>
      <c r="B79" s="109" t="s">
        <v>427</v>
      </c>
      <c r="C79" s="99"/>
      <c r="D79" s="99"/>
      <c r="E79" s="207"/>
      <c r="F79" s="187"/>
    </row>
    <row r="80" spans="1:6" ht="15.75">
      <c r="A80" s="78" t="s">
        <v>428</v>
      </c>
      <c r="B80" s="109" t="s">
        <v>429</v>
      </c>
      <c r="C80" s="99">
        <v>1041260</v>
      </c>
      <c r="D80" s="99">
        <v>1230455</v>
      </c>
      <c r="E80" s="207">
        <v>1185056</v>
      </c>
      <c r="F80" s="187">
        <f>E80/D80</f>
        <v>0.9631038924625444</v>
      </c>
    </row>
    <row r="81" spans="1:6" ht="15.75">
      <c r="A81" s="12" t="s">
        <v>430</v>
      </c>
      <c r="B81" s="111" t="s">
        <v>431</v>
      </c>
      <c r="C81" s="103">
        <f>SUM(C74:C80)</f>
        <v>4897978</v>
      </c>
      <c r="D81" s="103">
        <f>SUM(D74:D80)</f>
        <v>5861159</v>
      </c>
      <c r="E81" s="103">
        <f>SUM(E74:E80)</f>
        <v>5574156</v>
      </c>
      <c r="F81" s="188">
        <f>E81/D81</f>
        <v>0.9510330635971486</v>
      </c>
    </row>
    <row r="82" spans="1:6" ht="15.75">
      <c r="A82" s="80" t="s">
        <v>432</v>
      </c>
      <c r="B82" s="109" t="s">
        <v>433</v>
      </c>
      <c r="C82" s="99">
        <v>1103033</v>
      </c>
      <c r="D82" s="99">
        <v>1583438</v>
      </c>
      <c r="E82" s="207">
        <v>1166101</v>
      </c>
      <c r="F82" s="187"/>
    </row>
    <row r="83" spans="1:6" ht="15.75">
      <c r="A83" s="80" t="s">
        <v>434</v>
      </c>
      <c r="B83" s="109" t="s">
        <v>435</v>
      </c>
      <c r="C83" s="99">
        <v>0</v>
      </c>
      <c r="D83" s="99"/>
      <c r="E83" s="207"/>
      <c r="F83" s="187"/>
    </row>
    <row r="84" spans="1:6" ht="15.75">
      <c r="A84" s="80" t="s">
        <v>436</v>
      </c>
      <c r="B84" s="109" t="s">
        <v>437</v>
      </c>
      <c r="C84" s="99"/>
      <c r="D84" s="99"/>
      <c r="E84" s="207"/>
      <c r="F84" s="187"/>
    </row>
    <row r="85" spans="1:6" ht="15.75">
      <c r="A85" s="80" t="s">
        <v>438</v>
      </c>
      <c r="B85" s="109" t="s">
        <v>439</v>
      </c>
      <c r="C85" s="99">
        <v>274688</v>
      </c>
      <c r="D85" s="99">
        <v>427530</v>
      </c>
      <c r="E85" s="207">
        <v>314850</v>
      </c>
      <c r="F85" s="187">
        <f>E85/D85</f>
        <v>0.7364395481018876</v>
      </c>
    </row>
    <row r="86" spans="1:6" ht="15.75">
      <c r="A86" s="11" t="s">
        <v>440</v>
      </c>
      <c r="B86" s="111" t="s">
        <v>441</v>
      </c>
      <c r="C86" s="103">
        <f>SUM(C82:C85)</f>
        <v>1377721</v>
      </c>
      <c r="D86" s="103">
        <f>SUM(D82:D85)</f>
        <v>2010968</v>
      </c>
      <c r="E86" s="103">
        <f>SUM(E82:E85)</f>
        <v>1480951</v>
      </c>
      <c r="F86" s="188">
        <f>E86/D86</f>
        <v>0.7364368801492615</v>
      </c>
    </row>
    <row r="87" spans="1:6" ht="30">
      <c r="A87" s="80" t="s">
        <v>442</v>
      </c>
      <c r="B87" s="109" t="s">
        <v>443</v>
      </c>
      <c r="C87" s="99">
        <v>0</v>
      </c>
      <c r="D87" s="99"/>
      <c r="E87" s="207"/>
      <c r="F87" s="104"/>
    </row>
    <row r="88" spans="1:6" ht="30">
      <c r="A88" s="80" t="s">
        <v>444</v>
      </c>
      <c r="B88" s="109" t="s">
        <v>445</v>
      </c>
      <c r="C88" s="99">
        <v>0</v>
      </c>
      <c r="D88" s="99"/>
      <c r="E88" s="207"/>
      <c r="F88" s="104"/>
    </row>
    <row r="89" spans="1:6" ht="30">
      <c r="A89" s="80" t="s">
        <v>446</v>
      </c>
      <c r="B89" s="109" t="s">
        <v>447</v>
      </c>
      <c r="C89" s="99">
        <v>0</v>
      </c>
      <c r="D89" s="99"/>
      <c r="E89" s="207"/>
      <c r="F89" s="104"/>
    </row>
    <row r="90" spans="1:6" ht="15.75">
      <c r="A90" s="80" t="s">
        <v>448</v>
      </c>
      <c r="B90" s="109" t="s">
        <v>449</v>
      </c>
      <c r="C90" s="99">
        <v>0</v>
      </c>
      <c r="D90" s="99">
        <v>2607</v>
      </c>
      <c r="E90" s="207">
        <v>2607</v>
      </c>
      <c r="F90" s="104"/>
    </row>
    <row r="91" spans="1:6" ht="30">
      <c r="A91" s="80" t="s">
        <v>450</v>
      </c>
      <c r="B91" s="109" t="s">
        <v>451</v>
      </c>
      <c r="C91" s="99">
        <v>0</v>
      </c>
      <c r="D91" s="99"/>
      <c r="E91" s="207"/>
      <c r="F91" s="104"/>
    </row>
    <row r="92" spans="1:6" ht="30">
      <c r="A92" s="80" t="s">
        <v>452</v>
      </c>
      <c r="B92" s="109" t="s">
        <v>453</v>
      </c>
      <c r="C92" s="99">
        <v>0</v>
      </c>
      <c r="D92" s="99"/>
      <c r="E92" s="207"/>
      <c r="F92" s="104"/>
    </row>
    <row r="93" spans="1:6" ht="15.75">
      <c r="A93" s="80" t="s">
        <v>454</v>
      </c>
      <c r="B93" s="109" t="s">
        <v>455</v>
      </c>
      <c r="C93" s="99">
        <v>0</v>
      </c>
      <c r="D93" s="99"/>
      <c r="E93" s="207"/>
      <c r="F93" s="104"/>
    </row>
    <row r="94" spans="1:6" ht="15.75">
      <c r="A94" s="80" t="s">
        <v>456</v>
      </c>
      <c r="B94" s="109" t="s">
        <v>457</v>
      </c>
      <c r="C94" s="99">
        <v>0</v>
      </c>
      <c r="D94" s="99">
        <v>0</v>
      </c>
      <c r="E94" s="207"/>
      <c r="F94" s="104"/>
    </row>
    <row r="95" spans="1:6" ht="15.75">
      <c r="A95" s="11" t="s">
        <v>458</v>
      </c>
      <c r="B95" s="111" t="s">
        <v>459</v>
      </c>
      <c r="C95" s="103">
        <f>SUM(C94)</f>
        <v>0</v>
      </c>
      <c r="D95" s="103">
        <f>SUM(D87:D94)</f>
        <v>2607</v>
      </c>
      <c r="E95" s="103">
        <f>SUM(E87:E94)</f>
        <v>2607</v>
      </c>
      <c r="F95" s="104"/>
    </row>
    <row r="96" spans="1:6" ht="15.75">
      <c r="A96" s="81" t="s">
        <v>25</v>
      </c>
      <c r="B96" s="111"/>
      <c r="C96" s="103">
        <f>SUM(C81+C86+C95)</f>
        <v>6275699</v>
      </c>
      <c r="D96" s="103">
        <f>SUM(D81+D86+D95)</f>
        <v>7874734</v>
      </c>
      <c r="E96" s="103">
        <f>SUM(E81+E86+E95)</f>
        <v>7057714</v>
      </c>
      <c r="F96" s="104"/>
    </row>
    <row r="97" spans="1:6" ht="15.75">
      <c r="A97" s="83" t="s">
        <v>460</v>
      </c>
      <c r="B97" s="117" t="s">
        <v>461</v>
      </c>
      <c r="C97" s="103">
        <f>SUM(C95+C86+C81+C72+C58+C49+C24+C23)</f>
        <v>79806925</v>
      </c>
      <c r="D97" s="103">
        <f>SUM(D95+D86+D81+D72+D58+D49+D24+D23)</f>
        <v>75572373</v>
      </c>
      <c r="E97" s="103">
        <f>SUM(E95+E86+E81+E72+E58+E49+E24+E23)</f>
        <v>37569195</v>
      </c>
      <c r="F97" s="188">
        <f>E97/D97</f>
        <v>0.4971286927830095</v>
      </c>
    </row>
    <row r="98" spans="1:6" ht="15.75">
      <c r="A98" s="80" t="s">
        <v>462</v>
      </c>
      <c r="B98" s="79" t="s">
        <v>463</v>
      </c>
      <c r="C98" s="239">
        <v>0</v>
      </c>
      <c r="D98" s="240"/>
      <c r="E98" s="215"/>
      <c r="F98" s="104"/>
    </row>
    <row r="99" spans="1:6" ht="15.75">
      <c r="A99" s="80" t="s">
        <v>464</v>
      </c>
      <c r="B99" s="79" t="s">
        <v>465</v>
      </c>
      <c r="C99" s="239">
        <v>0</v>
      </c>
      <c r="D99" s="240"/>
      <c r="E99" s="215"/>
      <c r="F99" s="104"/>
    </row>
    <row r="100" spans="1:6" ht="15.75">
      <c r="A100" s="80" t="s">
        <v>466</v>
      </c>
      <c r="B100" s="79" t="s">
        <v>467</v>
      </c>
      <c r="C100" s="239">
        <v>0</v>
      </c>
      <c r="D100" s="240"/>
      <c r="E100" s="215"/>
      <c r="F100" s="104"/>
    </row>
    <row r="101" spans="1:6" ht="15.75">
      <c r="A101" s="11" t="s">
        <v>468</v>
      </c>
      <c r="B101" s="7" t="s">
        <v>469</v>
      </c>
      <c r="C101" s="241">
        <v>0</v>
      </c>
      <c r="D101" s="242"/>
      <c r="E101" s="216"/>
      <c r="F101" s="104"/>
    </row>
    <row r="102" spans="1:6" ht="15.75">
      <c r="A102" s="86" t="s">
        <v>470</v>
      </c>
      <c r="B102" s="79" t="s">
        <v>471</v>
      </c>
      <c r="C102" s="243">
        <v>0</v>
      </c>
      <c r="D102" s="244"/>
      <c r="E102" s="217"/>
      <c r="F102" s="104"/>
    </row>
    <row r="103" spans="1:6" ht="15.75">
      <c r="A103" s="86" t="s">
        <v>472</v>
      </c>
      <c r="B103" s="79" t="s">
        <v>473</v>
      </c>
      <c r="C103" s="243">
        <v>0</v>
      </c>
      <c r="D103" s="244"/>
      <c r="E103" s="217"/>
      <c r="F103" s="104"/>
    </row>
    <row r="104" spans="1:6" ht="15.75">
      <c r="A104" s="80" t="s">
        <v>474</v>
      </c>
      <c r="B104" s="79" t="s">
        <v>475</v>
      </c>
      <c r="C104" s="239">
        <v>0</v>
      </c>
      <c r="D104" s="240"/>
      <c r="E104" s="215"/>
      <c r="F104" s="104"/>
    </row>
    <row r="105" spans="1:6" ht="15.75">
      <c r="A105" s="80" t="s">
        <v>476</v>
      </c>
      <c r="B105" s="79" t="s">
        <v>477</v>
      </c>
      <c r="C105" s="239">
        <v>0</v>
      </c>
      <c r="D105" s="240"/>
      <c r="E105" s="215"/>
      <c r="F105" s="104"/>
    </row>
    <row r="106" spans="1:6" ht="15.75">
      <c r="A106" s="6" t="s">
        <v>478</v>
      </c>
      <c r="B106" s="7" t="s">
        <v>479</v>
      </c>
      <c r="C106" s="245">
        <v>0</v>
      </c>
      <c r="D106" s="246"/>
      <c r="E106" s="218"/>
      <c r="F106" s="104"/>
    </row>
    <row r="107" spans="1:6" ht="15.75">
      <c r="A107" s="86" t="s">
        <v>480</v>
      </c>
      <c r="B107" s="79" t="s">
        <v>481</v>
      </c>
      <c r="C107" s="243">
        <v>0</v>
      </c>
      <c r="D107" s="244"/>
      <c r="E107" s="217"/>
      <c r="F107" s="104"/>
    </row>
    <row r="108" spans="1:6" ht="15.75">
      <c r="A108" s="86" t="s">
        <v>482</v>
      </c>
      <c r="B108" s="79" t="s">
        <v>483</v>
      </c>
      <c r="C108" s="243">
        <v>703748</v>
      </c>
      <c r="D108" s="243">
        <v>1628429</v>
      </c>
      <c r="E108" s="123">
        <v>703748</v>
      </c>
      <c r="F108" s="187">
        <f>E108/D108</f>
        <v>0.4321637602867549</v>
      </c>
    </row>
    <row r="109" spans="1:6" ht="15.75">
      <c r="A109" s="6" t="s">
        <v>484</v>
      </c>
      <c r="B109" s="7" t="s">
        <v>485</v>
      </c>
      <c r="C109" s="245">
        <v>0</v>
      </c>
      <c r="D109" s="243"/>
      <c r="E109" s="217"/>
      <c r="F109" s="187"/>
    </row>
    <row r="110" spans="1:6" ht="15.75">
      <c r="A110" s="86" t="s">
        <v>486</v>
      </c>
      <c r="B110" s="79" t="s">
        <v>487</v>
      </c>
      <c r="C110" s="243">
        <v>0</v>
      </c>
      <c r="D110" s="243"/>
      <c r="E110" s="217"/>
      <c r="F110" s="187"/>
    </row>
    <row r="111" spans="1:6" ht="15.75">
      <c r="A111" s="86" t="s">
        <v>488</v>
      </c>
      <c r="B111" s="79" t="s">
        <v>489</v>
      </c>
      <c r="C111" s="243">
        <v>0</v>
      </c>
      <c r="D111" s="243"/>
      <c r="E111" s="217"/>
      <c r="F111" s="187"/>
    </row>
    <row r="112" spans="1:6" ht="15.75">
      <c r="A112" s="86" t="s">
        <v>490</v>
      </c>
      <c r="B112" s="79" t="s">
        <v>491</v>
      </c>
      <c r="C112" s="243">
        <v>0</v>
      </c>
      <c r="D112" s="243"/>
      <c r="E112" s="217"/>
      <c r="F112" s="187"/>
    </row>
    <row r="113" spans="1:6" ht="15.75">
      <c r="A113" s="6" t="s">
        <v>492</v>
      </c>
      <c r="B113" s="7" t="s">
        <v>493</v>
      </c>
      <c r="C113" s="245">
        <f>SUM(C101+C106+C109+C108)</f>
        <v>703748</v>
      </c>
      <c r="D113" s="245">
        <f>SUM(D101+D106+D109+D108)</f>
        <v>1628429</v>
      </c>
      <c r="E113" s="118">
        <f>SUM(E101+E106+E109+E108)</f>
        <v>703748</v>
      </c>
      <c r="F113" s="187">
        <f>E113/D113</f>
        <v>0.4321637602867549</v>
      </c>
    </row>
    <row r="114" spans="1:6" ht="15.75">
      <c r="A114" s="86" t="s">
        <v>494</v>
      </c>
      <c r="B114" s="79" t="s">
        <v>495</v>
      </c>
      <c r="C114" s="243">
        <v>0</v>
      </c>
      <c r="D114" s="244"/>
      <c r="E114" s="217"/>
      <c r="F114" s="187"/>
    </row>
    <row r="115" spans="1:6" ht="15.75">
      <c r="A115" s="80" t="s">
        <v>496</v>
      </c>
      <c r="B115" s="79" t="s">
        <v>497</v>
      </c>
      <c r="C115" s="239">
        <v>0</v>
      </c>
      <c r="D115" s="240"/>
      <c r="E115" s="215"/>
      <c r="F115" s="187"/>
    </row>
    <row r="116" spans="1:6" ht="15.75">
      <c r="A116" s="86" t="s">
        <v>498</v>
      </c>
      <c r="B116" s="79" t="s">
        <v>499</v>
      </c>
      <c r="C116" s="243">
        <v>0</v>
      </c>
      <c r="D116" s="244"/>
      <c r="E116" s="217"/>
      <c r="F116" s="187"/>
    </row>
    <row r="117" spans="1:6" ht="15.75">
      <c r="A117" s="86" t="s">
        <v>500</v>
      </c>
      <c r="B117" s="79" t="s">
        <v>501</v>
      </c>
      <c r="C117" s="243">
        <v>0</v>
      </c>
      <c r="D117" s="5"/>
      <c r="E117" s="217"/>
      <c r="F117" s="187"/>
    </row>
    <row r="118" spans="1:6" ht="15.75">
      <c r="A118" s="6" t="s">
        <v>502</v>
      </c>
      <c r="B118" s="7" t="s">
        <v>503</v>
      </c>
      <c r="C118" s="245">
        <v>0</v>
      </c>
      <c r="D118" s="246"/>
      <c r="E118" s="218"/>
      <c r="F118" s="187"/>
    </row>
    <row r="119" spans="1:6" ht="15.75">
      <c r="A119" s="80" t="s">
        <v>504</v>
      </c>
      <c r="B119" s="79" t="s">
        <v>505</v>
      </c>
      <c r="C119" s="239">
        <v>0</v>
      </c>
      <c r="D119" s="240"/>
      <c r="E119" s="215"/>
      <c r="F119" s="187"/>
    </row>
    <row r="120" spans="1:6" ht="15.75">
      <c r="A120" s="87" t="s">
        <v>506</v>
      </c>
      <c r="B120" s="88" t="s">
        <v>507</v>
      </c>
      <c r="C120" s="245">
        <f>C113</f>
        <v>703748</v>
      </c>
      <c r="D120" s="245">
        <f>+D113</f>
        <v>1628429</v>
      </c>
      <c r="E120" s="118">
        <f>E113</f>
        <v>703748</v>
      </c>
      <c r="F120" s="188">
        <f>E120/D120</f>
        <v>0.4321637602867549</v>
      </c>
    </row>
    <row r="121" spans="1:6" ht="15.75">
      <c r="A121" s="89" t="s">
        <v>220</v>
      </c>
      <c r="B121" s="90"/>
      <c r="C121" s="245">
        <f>C24+C23+C49+C58+C72+C81+C86+C95+C120</f>
        <v>80510673</v>
      </c>
      <c r="D121" s="245">
        <f>D24+D23+D49+D58+D72+D81+D86+D95+D120</f>
        <v>77200802</v>
      </c>
      <c r="E121" s="245">
        <f>E24+E23+E49+E58+E72+E81+E86+E95+E120</f>
        <v>38272943</v>
      </c>
      <c r="F121" s="188">
        <f>E121/D121</f>
        <v>0.49575836012688057</v>
      </c>
    </row>
    <row r="122" spans="1:6" ht="15.75">
      <c r="A122" s="122"/>
      <c r="B122" s="121"/>
      <c r="C122" s="387"/>
      <c r="D122" s="385"/>
      <c r="E122" s="385"/>
      <c r="F122" s="386"/>
    </row>
    <row r="123" spans="1:5" ht="15">
      <c r="A123" s="120"/>
      <c r="B123" s="119"/>
      <c r="C123" s="119"/>
      <c r="D123" s="119"/>
      <c r="E123" s="119"/>
    </row>
    <row r="124" spans="2:5" ht="15">
      <c r="B124" s="119"/>
      <c r="C124" s="119"/>
      <c r="D124" s="119"/>
      <c r="E124" s="119"/>
    </row>
    <row r="125" spans="2:5" ht="15">
      <c r="B125" s="119"/>
      <c r="C125" s="119"/>
      <c r="D125" s="119"/>
      <c r="E125" s="119"/>
    </row>
    <row r="126" spans="2:5" ht="15">
      <c r="B126" s="119"/>
      <c r="C126" s="119"/>
      <c r="D126" s="119"/>
      <c r="E126" s="119"/>
    </row>
    <row r="127" spans="2:5" ht="15">
      <c r="B127" s="119"/>
      <c r="C127" s="119"/>
      <c r="D127" s="119"/>
      <c r="E127" s="119"/>
    </row>
    <row r="128" spans="2:5" ht="15">
      <c r="B128" s="119"/>
      <c r="C128" s="119"/>
      <c r="D128" s="119"/>
      <c r="E128" s="119"/>
    </row>
    <row r="129" spans="2:5" ht="15">
      <c r="B129" s="119"/>
      <c r="C129" s="119"/>
      <c r="D129" s="119"/>
      <c r="E129" s="119"/>
    </row>
    <row r="130" spans="2:5" ht="15">
      <c r="B130" s="119"/>
      <c r="C130" s="119"/>
      <c r="D130" s="119"/>
      <c r="E130" s="119"/>
    </row>
    <row r="131" spans="2:5" ht="15">
      <c r="B131" s="119"/>
      <c r="C131" s="119"/>
      <c r="D131" s="119"/>
      <c r="E131" s="119"/>
    </row>
    <row r="132" spans="2:5" ht="15">
      <c r="B132" s="119"/>
      <c r="C132" s="119"/>
      <c r="D132" s="119"/>
      <c r="E132" s="119"/>
    </row>
    <row r="133" spans="2:5" ht="15">
      <c r="B133" s="119"/>
      <c r="C133" s="119"/>
      <c r="D133" s="119"/>
      <c r="E133" s="119"/>
    </row>
    <row r="134" spans="2:5" ht="15">
      <c r="B134" s="119"/>
      <c r="C134" s="119"/>
      <c r="D134" s="119"/>
      <c r="E134" s="119"/>
    </row>
    <row r="135" spans="2:5" ht="15">
      <c r="B135" s="119"/>
      <c r="C135" s="119"/>
      <c r="D135" s="119"/>
      <c r="E135" s="119"/>
    </row>
    <row r="136" spans="2:5" ht="15">
      <c r="B136" s="119"/>
      <c r="C136" s="119"/>
      <c r="D136" s="119"/>
      <c r="E136" s="119"/>
    </row>
    <row r="137" spans="2:5" ht="15">
      <c r="B137" s="119"/>
      <c r="C137" s="119"/>
      <c r="D137" s="119"/>
      <c r="E137" s="119"/>
    </row>
    <row r="138" spans="2:5" ht="15">
      <c r="B138" s="119"/>
      <c r="C138" s="119"/>
      <c r="D138" s="119"/>
      <c r="E138" s="119"/>
    </row>
    <row r="139" spans="2:5" ht="15">
      <c r="B139" s="119"/>
      <c r="C139" s="119"/>
      <c r="D139" s="119"/>
      <c r="E139" s="119"/>
    </row>
    <row r="140" spans="2:5" ht="15">
      <c r="B140" s="119"/>
      <c r="C140" s="119"/>
      <c r="D140" s="119"/>
      <c r="E140" s="119"/>
    </row>
    <row r="141" spans="2:5" ht="15">
      <c r="B141" s="119"/>
      <c r="C141" s="119"/>
      <c r="D141" s="119"/>
      <c r="E141" s="119"/>
    </row>
    <row r="142" spans="2:5" ht="15">
      <c r="B142" s="119"/>
      <c r="C142" s="119"/>
      <c r="D142" s="119"/>
      <c r="E142" s="119"/>
    </row>
    <row r="143" spans="2:5" ht="15">
      <c r="B143" s="119"/>
      <c r="C143" s="119"/>
      <c r="D143" s="119"/>
      <c r="E143" s="119"/>
    </row>
    <row r="144" spans="2:5" ht="15">
      <c r="B144" s="119"/>
      <c r="C144" s="119"/>
      <c r="D144" s="119"/>
      <c r="E144" s="119"/>
    </row>
    <row r="145" spans="2:5" ht="15">
      <c r="B145" s="119"/>
      <c r="C145" s="119"/>
      <c r="D145" s="119"/>
      <c r="E145" s="119"/>
    </row>
    <row r="146" spans="2:5" ht="15">
      <c r="B146" s="119"/>
      <c r="C146" s="119"/>
      <c r="D146" s="119"/>
      <c r="E146" s="119"/>
    </row>
    <row r="147" spans="2:5" ht="15">
      <c r="B147" s="119"/>
      <c r="C147" s="119"/>
      <c r="D147" s="119"/>
      <c r="E147" s="119"/>
    </row>
    <row r="148" spans="2:5" ht="15">
      <c r="B148" s="119"/>
      <c r="C148" s="119"/>
      <c r="D148" s="119"/>
      <c r="E148" s="119"/>
    </row>
    <row r="149" spans="2:5" ht="15">
      <c r="B149" s="119"/>
      <c r="C149" s="119"/>
      <c r="D149" s="119"/>
      <c r="E149" s="119"/>
    </row>
    <row r="150" spans="2:5" ht="15">
      <c r="B150" s="119"/>
      <c r="C150" s="119"/>
      <c r="D150" s="119"/>
      <c r="E150" s="119"/>
    </row>
    <row r="151" spans="2:5" ht="15">
      <c r="B151" s="119"/>
      <c r="C151" s="119"/>
      <c r="D151" s="119"/>
      <c r="E151" s="119"/>
    </row>
    <row r="152" spans="2:5" ht="15">
      <c r="B152" s="119"/>
      <c r="C152" s="119"/>
      <c r="D152" s="119"/>
      <c r="E152" s="119"/>
    </row>
    <row r="153" spans="2:5" ht="15">
      <c r="B153" s="119"/>
      <c r="C153" s="119"/>
      <c r="D153" s="119"/>
      <c r="E153" s="119"/>
    </row>
    <row r="154" spans="2:5" ht="15">
      <c r="B154" s="119"/>
      <c r="C154" s="119"/>
      <c r="D154" s="119"/>
      <c r="E154" s="119"/>
    </row>
    <row r="155" spans="2:5" ht="15">
      <c r="B155" s="119"/>
      <c r="C155" s="119"/>
      <c r="D155" s="119"/>
      <c r="E155" s="119"/>
    </row>
    <row r="156" spans="2:5" ht="15">
      <c r="B156" s="119"/>
      <c r="C156" s="119"/>
      <c r="D156" s="119"/>
      <c r="E156" s="119"/>
    </row>
    <row r="157" spans="2:5" ht="15">
      <c r="B157" s="119"/>
      <c r="C157" s="119"/>
      <c r="D157" s="119"/>
      <c r="E157" s="119"/>
    </row>
    <row r="158" spans="2:5" ht="15">
      <c r="B158" s="119"/>
      <c r="C158" s="119"/>
      <c r="D158" s="119"/>
      <c r="E158" s="119"/>
    </row>
    <row r="159" spans="2:5" ht="15">
      <c r="B159" s="119"/>
      <c r="C159" s="119"/>
      <c r="D159" s="119"/>
      <c r="E159" s="119"/>
    </row>
    <row r="160" spans="2:5" ht="15">
      <c r="B160" s="119"/>
      <c r="C160" s="119"/>
      <c r="D160" s="119"/>
      <c r="E160" s="119"/>
    </row>
    <row r="161" spans="2:5" ht="15">
      <c r="B161" s="119"/>
      <c r="C161" s="119"/>
      <c r="D161" s="119"/>
      <c r="E161" s="119"/>
    </row>
    <row r="162" spans="2:5" ht="15">
      <c r="B162" s="119"/>
      <c r="C162" s="119"/>
      <c r="D162" s="119"/>
      <c r="E162" s="119"/>
    </row>
    <row r="163" spans="2:5" ht="15">
      <c r="B163" s="119"/>
      <c r="C163" s="119"/>
      <c r="D163" s="119"/>
      <c r="E163" s="119"/>
    </row>
    <row r="164" spans="2:5" ht="15">
      <c r="B164" s="119"/>
      <c r="C164" s="119"/>
      <c r="D164" s="119"/>
      <c r="E164" s="119"/>
    </row>
    <row r="165" spans="2:5" ht="15">
      <c r="B165" s="119"/>
      <c r="C165" s="119"/>
      <c r="D165" s="119"/>
      <c r="E165" s="119"/>
    </row>
    <row r="166" spans="2:5" ht="15">
      <c r="B166" s="119"/>
      <c r="C166" s="119"/>
      <c r="D166" s="119"/>
      <c r="E166" s="119"/>
    </row>
    <row r="167" spans="2:5" ht="15">
      <c r="B167" s="119"/>
      <c r="C167" s="119"/>
      <c r="D167" s="119"/>
      <c r="E167" s="119"/>
    </row>
    <row r="168" spans="2:5" ht="15">
      <c r="B168" s="119"/>
      <c r="C168" s="119"/>
      <c r="D168" s="119"/>
      <c r="E168" s="119"/>
    </row>
    <row r="169" spans="2:5" ht="15">
      <c r="B169" s="119"/>
      <c r="C169" s="119"/>
      <c r="D169" s="119"/>
      <c r="E169" s="119"/>
    </row>
    <row r="170" spans="2:5" ht="15">
      <c r="B170" s="119"/>
      <c r="C170" s="119"/>
      <c r="D170" s="119"/>
      <c r="E170" s="119"/>
    </row>
  </sheetData>
  <sheetProtection/>
  <mergeCells count="2">
    <mergeCell ref="A1:D1"/>
    <mergeCell ref="C122:F1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headerFooter>
    <oddHeader>&amp;L&amp;"-,Félkövér"Fertőboz Község Önkormányzata
&amp;C&amp;"Times New Roman,Félkövér"&amp;14 2022. évi Zárszámadás
&amp;R&amp;"-,Félkövér"
3.melléklet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1"/>
  <sheetViews>
    <sheetView view="pageLayout" workbookViewId="0" topLeftCell="B1">
      <selection activeCell="J24" sqref="J24"/>
    </sheetView>
  </sheetViews>
  <sheetFormatPr defaultColWidth="7.8515625" defaultRowHeight="15"/>
  <cols>
    <col min="1" max="1" width="7.8515625" style="24" customWidth="1"/>
    <col min="2" max="2" width="3.421875" style="24" customWidth="1"/>
    <col min="3" max="3" width="3.421875" style="25" customWidth="1"/>
    <col min="4" max="5" width="3.57421875" style="24" customWidth="1"/>
    <col min="6" max="6" width="53.57421875" style="24" customWidth="1"/>
    <col min="7" max="7" width="12.7109375" style="26" bestFit="1" customWidth="1"/>
    <col min="8" max="8" width="11.57421875" style="24" customWidth="1"/>
    <col min="9" max="9" width="11.28125" style="24" bestFit="1" customWidth="1"/>
    <col min="10" max="11" width="23.28125" style="24" customWidth="1"/>
    <col min="12" max="12" width="9.28125" style="24" bestFit="1" customWidth="1"/>
    <col min="13" max="16384" width="7.8515625" style="24" customWidth="1"/>
  </cols>
  <sheetData>
    <row r="1" ht="12.75" customHeight="1"/>
    <row r="2" spans="2:7" ht="12.75" customHeight="1">
      <c r="B2" s="388" t="s">
        <v>733</v>
      </c>
      <c r="C2" s="388"/>
      <c r="D2" s="388"/>
      <c r="E2" s="388"/>
      <c r="F2" s="388"/>
      <c r="G2" s="388"/>
    </row>
    <row r="3" spans="2:7" ht="12.75" customHeight="1">
      <c r="B3" s="27"/>
      <c r="C3" s="27"/>
      <c r="D3" s="27"/>
      <c r="E3" s="27"/>
      <c r="F3" s="27"/>
      <c r="G3" s="27"/>
    </row>
    <row r="4" spans="2:7" ht="12.75" customHeight="1">
      <c r="B4" s="27"/>
      <c r="C4" s="27"/>
      <c r="D4" s="27"/>
      <c r="E4" s="27"/>
      <c r="F4" s="27"/>
      <c r="G4" s="27"/>
    </row>
    <row r="5" spans="2:7" ht="12.75" customHeight="1">
      <c r="B5" s="27"/>
      <c r="C5" s="27"/>
      <c r="D5" s="27"/>
      <c r="E5" s="27"/>
      <c r="F5" s="27"/>
      <c r="G5" s="28"/>
    </row>
    <row r="6" spans="2:10" ht="17.25" customHeight="1">
      <c r="B6" s="276" t="s">
        <v>513</v>
      </c>
      <c r="C6" s="128"/>
      <c r="D6" s="128"/>
      <c r="E6" s="128"/>
      <c r="F6" s="269"/>
      <c r="G6" s="268" t="s">
        <v>44</v>
      </c>
      <c r="H6" s="131" t="s">
        <v>718</v>
      </c>
      <c r="I6" s="131" t="s">
        <v>525</v>
      </c>
      <c r="J6" s="131" t="s">
        <v>526</v>
      </c>
    </row>
    <row r="7" spans="2:10" s="29" customFormat="1" ht="12.75" customHeight="1">
      <c r="B7" s="277"/>
      <c r="C7" s="233"/>
      <c r="D7" s="234"/>
      <c r="E7" s="234" t="s">
        <v>36</v>
      </c>
      <c r="F7" s="270"/>
      <c r="G7" s="263">
        <f>SUM(G8,G11,G14)</f>
        <v>3837978</v>
      </c>
      <c r="H7" s="263">
        <f>SUM(H8,H11,H14+H22)</f>
        <v>5480159</v>
      </c>
      <c r="I7" s="263">
        <f>+SUM(I8,I11,I14+I22)-1</f>
        <v>5193155</v>
      </c>
      <c r="J7" s="261">
        <f>+I7/H7</f>
        <v>0.9476285268365389</v>
      </c>
    </row>
    <row r="8" spans="2:10" s="29" customFormat="1" ht="12.75" customHeight="1">
      <c r="B8" s="277"/>
      <c r="C8" s="257"/>
      <c r="D8" s="31"/>
      <c r="E8" s="31" t="s">
        <v>39</v>
      </c>
      <c r="F8" s="271"/>
      <c r="G8" s="251">
        <f>+SUM(G9:G10)</f>
        <v>1343276</v>
      </c>
      <c r="H8" s="251">
        <f>+SUM(H9:H10)</f>
        <v>2249880</v>
      </c>
      <c r="I8" s="251">
        <f>+SUM(I9:I10)</f>
        <v>2249880</v>
      </c>
      <c r="J8" s="259">
        <f>+I8/H8</f>
        <v>1</v>
      </c>
    </row>
    <row r="9" spans="2:10" ht="12.75" customHeight="1">
      <c r="B9" s="278"/>
      <c r="C9" s="257"/>
      <c r="D9" s="32"/>
      <c r="E9" s="253"/>
      <c r="F9" s="254" t="s">
        <v>288</v>
      </c>
      <c r="G9" s="250">
        <v>1343276</v>
      </c>
      <c r="H9" s="250">
        <v>2249880</v>
      </c>
      <c r="I9" s="250">
        <v>2249880</v>
      </c>
      <c r="J9" s="259">
        <f>+I9/H9</f>
        <v>1</v>
      </c>
    </row>
    <row r="10" spans="2:10" ht="12.75" customHeight="1">
      <c r="B10" s="278"/>
      <c r="C10" s="257"/>
      <c r="D10" s="32"/>
      <c r="E10" s="253"/>
      <c r="F10" s="254"/>
      <c r="G10" s="250"/>
      <c r="H10" s="250"/>
      <c r="I10" s="250"/>
      <c r="J10" s="259"/>
    </row>
    <row r="11" spans="2:10" ht="12.75" customHeight="1">
      <c r="B11" s="278"/>
      <c r="C11" s="257"/>
      <c r="D11" s="32"/>
      <c r="E11" s="252" t="s">
        <v>38</v>
      </c>
      <c r="F11" s="254"/>
      <c r="G11" s="251">
        <f>+SUM(G12:G13)</f>
        <v>494702</v>
      </c>
      <c r="H11" s="251">
        <f>H12+H13</f>
        <v>357575</v>
      </c>
      <c r="I11" s="251">
        <f>+SUM(I12:I13)</f>
        <v>357575</v>
      </c>
      <c r="J11" s="259">
        <f>+I11/H11</f>
        <v>1</v>
      </c>
    </row>
    <row r="12" spans="2:10" ht="12.75" customHeight="1">
      <c r="B12" s="278"/>
      <c r="C12" s="257"/>
      <c r="D12" s="32"/>
      <c r="E12" s="253"/>
      <c r="F12" s="254" t="s">
        <v>288</v>
      </c>
      <c r="G12" s="250">
        <v>494702</v>
      </c>
      <c r="H12" s="250">
        <v>357575</v>
      </c>
      <c r="I12" s="250">
        <v>357575</v>
      </c>
      <c r="J12" s="259">
        <f>+I12/H12</f>
        <v>1</v>
      </c>
    </row>
    <row r="13" spans="2:10" ht="12.75" customHeight="1">
      <c r="B13" s="278"/>
      <c r="C13" s="257"/>
      <c r="D13" s="32"/>
      <c r="E13" s="253"/>
      <c r="F13" s="254"/>
      <c r="G13" s="250"/>
      <c r="H13" s="250"/>
      <c r="I13" s="250"/>
      <c r="J13" s="259"/>
    </row>
    <row r="14" spans="2:10" ht="12.75" customHeight="1">
      <c r="B14" s="278"/>
      <c r="C14" s="32"/>
      <c r="D14" s="32"/>
      <c r="E14" s="392" t="s">
        <v>522</v>
      </c>
      <c r="F14" s="393"/>
      <c r="G14" s="251">
        <f>G15+G16+G17</f>
        <v>2000000</v>
      </c>
      <c r="H14" s="251">
        <f>H15+H16+H17</f>
        <v>2847524</v>
      </c>
      <c r="I14" s="251">
        <f>SUM(I16:I21)</f>
        <v>2560521</v>
      </c>
      <c r="J14" s="259">
        <f>I14/H14</f>
        <v>0.8992096291374542</v>
      </c>
    </row>
    <row r="15" spans="2:10" ht="12.75" customHeight="1">
      <c r="B15" s="278"/>
      <c r="C15" s="32"/>
      <c r="D15" s="32"/>
      <c r="E15" s="303"/>
      <c r="F15" s="305" t="s">
        <v>791</v>
      </c>
      <c r="G15" s="250">
        <v>2000000</v>
      </c>
      <c r="H15" s="250">
        <v>287003</v>
      </c>
      <c r="I15" s="250">
        <v>0</v>
      </c>
      <c r="J15" s="259">
        <f aca="true" t="shared" si="0" ref="J15:J25">I15/H15</f>
        <v>0</v>
      </c>
    </row>
    <row r="16" spans="2:10" ht="12.75" customHeight="1">
      <c r="B16" s="278"/>
      <c r="C16" s="32"/>
      <c r="D16" s="32"/>
      <c r="E16" s="32"/>
      <c r="F16" s="271" t="s">
        <v>808</v>
      </c>
      <c r="G16" s="250"/>
      <c r="H16" s="250">
        <v>60000</v>
      </c>
      <c r="I16" s="264">
        <v>60000</v>
      </c>
      <c r="J16" s="259">
        <f t="shared" si="0"/>
        <v>1</v>
      </c>
    </row>
    <row r="17" spans="2:10" ht="12.75" customHeight="1">
      <c r="B17" s="278"/>
      <c r="C17" s="32"/>
      <c r="D17" s="32"/>
      <c r="E17" s="32"/>
      <c r="F17" s="271" t="s">
        <v>809</v>
      </c>
      <c r="G17" s="250"/>
      <c r="H17" s="250">
        <v>2500521</v>
      </c>
      <c r="I17" s="264">
        <v>2500521</v>
      </c>
      <c r="J17" s="259">
        <f t="shared" si="0"/>
        <v>1</v>
      </c>
    </row>
    <row r="18" spans="2:10" ht="12.75" customHeight="1">
      <c r="B18" s="278"/>
      <c r="C18" s="32"/>
      <c r="D18" s="32"/>
      <c r="E18" s="32"/>
      <c r="F18" s="271"/>
      <c r="G18" s="250"/>
      <c r="H18" s="250"/>
      <c r="I18" s="264"/>
      <c r="J18" s="259"/>
    </row>
    <row r="19" spans="2:10" ht="12.75" customHeight="1">
      <c r="B19" s="278"/>
      <c r="C19" s="32"/>
      <c r="D19" s="32"/>
      <c r="E19" s="394" t="s">
        <v>813</v>
      </c>
      <c r="F19" s="395"/>
      <c r="G19" s="251">
        <v>1060000</v>
      </c>
      <c r="H19" s="251">
        <v>0</v>
      </c>
      <c r="I19" s="302">
        <v>0</v>
      </c>
      <c r="J19" s="259"/>
    </row>
    <row r="20" spans="2:10" ht="12.75" customHeight="1">
      <c r="B20" s="278"/>
      <c r="C20" s="32"/>
      <c r="D20" s="32"/>
      <c r="E20" s="32"/>
      <c r="F20" s="271" t="s">
        <v>792</v>
      </c>
      <c r="G20" s="250">
        <v>1060000</v>
      </c>
      <c r="H20" s="250">
        <v>0</v>
      </c>
      <c r="I20" s="264">
        <v>0</v>
      </c>
      <c r="J20" s="259"/>
    </row>
    <row r="21" spans="2:10" ht="12.75" customHeight="1">
      <c r="B21" s="278"/>
      <c r="C21" s="32"/>
      <c r="D21" s="32"/>
      <c r="E21" s="32"/>
      <c r="F21" s="271"/>
      <c r="G21" s="250"/>
      <c r="H21" s="250"/>
      <c r="I21" s="264"/>
      <c r="J21" s="259"/>
    </row>
    <row r="22" spans="2:10" ht="12.75" customHeight="1">
      <c r="B22" s="278"/>
      <c r="C22" s="32"/>
      <c r="D22" s="32"/>
      <c r="E22" s="392" t="s">
        <v>793</v>
      </c>
      <c r="F22" s="393"/>
      <c r="G22" s="251">
        <f>G23</f>
        <v>0</v>
      </c>
      <c r="H22" s="251">
        <f>H23</f>
        <v>25180</v>
      </c>
      <c r="I22" s="302">
        <f>I23</f>
        <v>25180</v>
      </c>
      <c r="J22" s="259">
        <f t="shared" si="0"/>
        <v>1</v>
      </c>
    </row>
    <row r="23" spans="2:10" ht="12.75" customHeight="1">
      <c r="B23" s="278"/>
      <c r="C23" s="32"/>
      <c r="D23" s="32"/>
      <c r="E23" s="32"/>
      <c r="F23" s="271" t="s">
        <v>810</v>
      </c>
      <c r="G23" s="250">
        <v>0</v>
      </c>
      <c r="H23" s="250">
        <v>25180</v>
      </c>
      <c r="I23" s="264">
        <v>25180</v>
      </c>
      <c r="J23" s="259">
        <f t="shared" si="0"/>
        <v>1</v>
      </c>
    </row>
    <row r="24" spans="2:10" ht="12.75" customHeight="1">
      <c r="B24" s="278"/>
      <c r="C24" s="32"/>
      <c r="D24" s="32"/>
      <c r="E24" s="32"/>
      <c r="F24" s="271"/>
      <c r="G24" s="250"/>
      <c r="H24" s="250"/>
      <c r="I24" s="264"/>
      <c r="J24" s="259"/>
    </row>
    <row r="25" spans="2:10" ht="12.75" customHeight="1">
      <c r="B25" s="278"/>
      <c r="C25" s="255"/>
      <c r="D25" s="255"/>
      <c r="E25" s="394" t="s">
        <v>811</v>
      </c>
      <c r="F25" s="395"/>
      <c r="G25" s="250">
        <v>0</v>
      </c>
      <c r="H25" s="251">
        <v>381000</v>
      </c>
      <c r="I25" s="302">
        <v>381000</v>
      </c>
      <c r="J25" s="259">
        <f t="shared" si="0"/>
        <v>1</v>
      </c>
    </row>
    <row r="26" spans="2:10" ht="12.75" customHeight="1">
      <c r="B26" s="278"/>
      <c r="C26" s="32"/>
      <c r="D26" s="32"/>
      <c r="E26" s="32"/>
      <c r="F26" s="272" t="s">
        <v>812</v>
      </c>
      <c r="G26" s="267">
        <v>0</v>
      </c>
      <c r="H26" s="267">
        <v>381000</v>
      </c>
      <c r="I26" s="265">
        <v>381000</v>
      </c>
      <c r="J26" s="262">
        <v>1</v>
      </c>
    </row>
    <row r="27" spans="2:10" ht="12.75" customHeight="1">
      <c r="B27" s="273" t="s">
        <v>37</v>
      </c>
      <c r="C27" s="274"/>
      <c r="D27" s="275"/>
      <c r="E27" s="275"/>
      <c r="F27" s="235"/>
      <c r="G27" s="127">
        <f>G25+G22+G19+G14+G11+G8</f>
        <v>4897978</v>
      </c>
      <c r="H27" s="127">
        <f>H8+H11+H14+H19+H22+H25</f>
        <v>5861159</v>
      </c>
      <c r="I27" s="266">
        <f>I8+I11+I14+I22+I25</f>
        <v>5574156</v>
      </c>
      <c r="J27" s="256">
        <f>+I27/H27</f>
        <v>0.9510330635971486</v>
      </c>
    </row>
    <row r="28" ht="12.75" customHeight="1"/>
    <row r="29" ht="12.75" customHeight="1"/>
    <row r="30" spans="2:7" ht="12.75" customHeight="1">
      <c r="B30" s="27"/>
      <c r="C30" s="27"/>
      <c r="D30" s="27"/>
      <c r="E30" s="27"/>
      <c r="F30" s="27"/>
      <c r="G30" s="28"/>
    </row>
    <row r="31" spans="2:10" ht="16.5" customHeight="1">
      <c r="B31" s="132" t="s">
        <v>523</v>
      </c>
      <c r="C31" s="130"/>
      <c r="D31" s="130"/>
      <c r="E31" s="130"/>
      <c r="F31" s="130"/>
      <c r="G31" s="129" t="s">
        <v>44</v>
      </c>
      <c r="H31" s="131" t="s">
        <v>718</v>
      </c>
      <c r="I31" s="129" t="s">
        <v>525</v>
      </c>
      <c r="J31" s="129" t="s">
        <v>526</v>
      </c>
    </row>
    <row r="32" spans="2:10" ht="12.75" customHeight="1">
      <c r="B32" s="23"/>
      <c r="C32" s="389" t="s">
        <v>36</v>
      </c>
      <c r="D32" s="390"/>
      <c r="E32" s="390"/>
      <c r="F32" s="391"/>
      <c r="G32" s="213"/>
      <c r="H32" s="213"/>
      <c r="I32" s="213"/>
      <c r="J32" s="190"/>
    </row>
    <row r="33" spans="2:10" ht="12.75" customHeight="1">
      <c r="B33" s="30"/>
      <c r="C33" s="248"/>
      <c r="D33" s="248"/>
      <c r="E33" s="31" t="s">
        <v>39</v>
      </c>
      <c r="F33" s="249"/>
      <c r="G33" s="134">
        <f>SUM(G34:G35)</f>
        <v>1090471</v>
      </c>
      <c r="H33" s="134">
        <f>SUM(H34:H35)</f>
        <v>1864592</v>
      </c>
      <c r="I33" s="134">
        <f>I34+I35</f>
        <v>1334575</v>
      </c>
      <c r="J33" s="191">
        <f>I33/H33</f>
        <v>0.7157463938491638</v>
      </c>
    </row>
    <row r="34" spans="2:10" ht="12.75" customHeight="1">
      <c r="B34" s="30"/>
      <c r="C34" s="248"/>
      <c r="D34" s="248"/>
      <c r="E34" s="253"/>
      <c r="F34" s="254" t="s">
        <v>509</v>
      </c>
      <c r="G34" s="135">
        <v>1090471</v>
      </c>
      <c r="H34" s="135">
        <v>1864592</v>
      </c>
      <c r="I34" s="135">
        <v>1334575</v>
      </c>
      <c r="J34" s="192">
        <f>I34/H34</f>
        <v>0.7157463938491638</v>
      </c>
    </row>
    <row r="35" spans="2:10" ht="12.75" customHeight="1">
      <c r="B35" s="30"/>
      <c r="C35" s="31"/>
      <c r="D35" s="31"/>
      <c r="E35" s="253"/>
      <c r="F35" s="254"/>
      <c r="G35" s="135"/>
      <c r="H35" s="135"/>
      <c r="I35" s="135"/>
      <c r="J35" s="192"/>
    </row>
    <row r="36" spans="2:10" ht="12.75" customHeight="1">
      <c r="B36" s="30"/>
      <c r="C36" s="257"/>
      <c r="D36" s="392" t="s">
        <v>38</v>
      </c>
      <c r="E36" s="392"/>
      <c r="F36" s="393"/>
      <c r="G36" s="258">
        <f>SUM(G37:G38)</f>
        <v>287250</v>
      </c>
      <c r="H36" s="258">
        <f>SUM(H37+H38)</f>
        <v>146376</v>
      </c>
      <c r="I36" s="258">
        <f>SUM(I37+I38)</f>
        <v>146376</v>
      </c>
      <c r="J36" s="192">
        <f>I36/H36</f>
        <v>1</v>
      </c>
    </row>
    <row r="37" spans="2:10" ht="12.75" customHeight="1">
      <c r="B37" s="30"/>
      <c r="C37" s="257"/>
      <c r="D37" s="32"/>
      <c r="E37" s="253" t="s">
        <v>509</v>
      </c>
      <c r="F37" s="254"/>
      <c r="G37" s="135">
        <v>287250</v>
      </c>
      <c r="H37" s="135">
        <v>146376</v>
      </c>
      <c r="I37" s="135">
        <v>146376</v>
      </c>
      <c r="J37" s="192">
        <f>I37/H37</f>
        <v>1</v>
      </c>
    </row>
    <row r="38" spans="2:10" ht="12.75" customHeight="1">
      <c r="B38" s="30"/>
      <c r="C38" s="257"/>
      <c r="D38" s="32"/>
      <c r="E38" s="253"/>
      <c r="F38" s="254"/>
      <c r="G38" s="135"/>
      <c r="H38" s="135"/>
      <c r="I38" s="135"/>
      <c r="J38" s="192"/>
    </row>
    <row r="39" spans="2:10" ht="12.75" customHeight="1">
      <c r="B39" s="34" t="s">
        <v>40</v>
      </c>
      <c r="C39" s="35"/>
      <c r="D39" s="36"/>
      <c r="E39" s="36"/>
      <c r="F39" s="133"/>
      <c r="G39" s="136">
        <f>G33+G36</f>
        <v>1377721</v>
      </c>
      <c r="H39" s="136">
        <f>H36+H33</f>
        <v>2010968</v>
      </c>
      <c r="I39" s="136">
        <f>I36+I33</f>
        <v>1480951</v>
      </c>
      <c r="J39" s="260">
        <f>I39/H39</f>
        <v>0.7364368801492615</v>
      </c>
    </row>
    <row r="40" ht="12.75" customHeight="1"/>
    <row r="41" spans="2:10" ht="12.75" customHeight="1">
      <c r="B41" s="37" t="s">
        <v>41</v>
      </c>
      <c r="C41" s="38"/>
      <c r="D41" s="37"/>
      <c r="E41" s="37"/>
      <c r="F41" s="37"/>
      <c r="G41" s="125">
        <f>SUM(G27+G39)</f>
        <v>6275699</v>
      </c>
      <c r="H41" s="137">
        <f>SUM(H27+H39)</f>
        <v>7872127</v>
      </c>
      <c r="I41" s="137">
        <f>SUM(I27+I39)</f>
        <v>7055107</v>
      </c>
      <c r="J41" s="189">
        <f>I41/H41</f>
        <v>0.8962135646439647</v>
      </c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sheetProtection/>
  <mergeCells count="7">
    <mergeCell ref="B2:G2"/>
    <mergeCell ref="C32:F32"/>
    <mergeCell ref="E14:F14"/>
    <mergeCell ref="D36:F36"/>
    <mergeCell ref="E22:F22"/>
    <mergeCell ref="E25:F25"/>
    <mergeCell ref="E19:F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4" r:id="rId1"/>
  <headerFooter>
    <oddHeader xml:space="preserve">&amp;L&amp;"-,Félkövér"Fertőboz Község Önkormányzata&amp;C&amp;"Times New Roman,Félkövér"&amp;10 2022. évi Zárszámadás&amp;R&amp;"-,Félkövér"4.melléklet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view="pageLayout" workbookViewId="0" topLeftCell="B1">
      <selection activeCell="F10" sqref="F10"/>
    </sheetView>
  </sheetViews>
  <sheetFormatPr defaultColWidth="6.28125" defaultRowHeight="15"/>
  <cols>
    <col min="1" max="1" width="61.57421875" style="0" customWidth="1"/>
    <col min="2" max="2" width="9.7109375" style="0" customWidth="1"/>
    <col min="3" max="3" width="28.8515625" style="0" customWidth="1"/>
    <col min="4" max="4" width="20.28125" style="0" bestFit="1" customWidth="1"/>
    <col min="5" max="5" width="12.140625" style="0" bestFit="1" customWidth="1"/>
    <col min="6" max="6" width="17.00390625" style="0" bestFit="1" customWidth="1"/>
  </cols>
  <sheetData>
    <row r="2" spans="1:3" ht="33.75" customHeight="1">
      <c r="A2" s="379" t="s">
        <v>726</v>
      </c>
      <c r="B2" s="379"/>
      <c r="C2" s="379"/>
    </row>
    <row r="3" spans="1:3" ht="26.25" customHeight="1">
      <c r="A3" s="19"/>
      <c r="B3" s="21"/>
      <c r="C3" s="21"/>
    </row>
    <row r="4" spans="1:6" ht="23.25" customHeight="1">
      <c r="A4" s="200" t="s">
        <v>42</v>
      </c>
      <c r="B4" s="126"/>
      <c r="C4" s="126"/>
      <c r="D4" s="126"/>
      <c r="E4" s="126"/>
      <c r="F4" s="126"/>
    </row>
    <row r="5" spans="1:6" ht="31.5">
      <c r="A5" s="196" t="s">
        <v>34</v>
      </c>
      <c r="B5" s="197" t="s">
        <v>66</v>
      </c>
      <c r="C5" s="198" t="s">
        <v>44</v>
      </c>
      <c r="D5" s="198" t="s">
        <v>719</v>
      </c>
      <c r="E5" s="198" t="s">
        <v>525</v>
      </c>
      <c r="F5" s="198" t="s">
        <v>526</v>
      </c>
    </row>
    <row r="6" spans="1:6" ht="15.75">
      <c r="A6" s="185" t="s">
        <v>510</v>
      </c>
      <c r="B6" s="195" t="s">
        <v>68</v>
      </c>
      <c r="C6" s="99">
        <v>80000</v>
      </c>
      <c r="D6" s="99">
        <v>30000</v>
      </c>
      <c r="E6" s="220">
        <v>30000</v>
      </c>
      <c r="F6" s="187">
        <f>E6/D6</f>
        <v>1</v>
      </c>
    </row>
    <row r="7" spans="1:6" ht="15.75">
      <c r="A7" s="185" t="s">
        <v>511</v>
      </c>
      <c r="B7" s="195" t="s">
        <v>68</v>
      </c>
      <c r="C7" s="99">
        <v>60000</v>
      </c>
      <c r="D7" s="99">
        <v>0</v>
      </c>
      <c r="E7" s="220">
        <v>0</v>
      </c>
      <c r="F7" s="187"/>
    </row>
    <row r="8" spans="1:6" ht="15.75">
      <c r="A8" s="185" t="s">
        <v>283</v>
      </c>
      <c r="B8" s="195" t="s">
        <v>68</v>
      </c>
      <c r="C8" s="99">
        <v>2620000</v>
      </c>
      <c r="D8" s="207">
        <v>2791108</v>
      </c>
      <c r="E8" s="220">
        <v>2791108</v>
      </c>
      <c r="F8" s="187">
        <f>E8/D8</f>
        <v>1</v>
      </c>
    </row>
    <row r="9" spans="1:6" ht="15.75">
      <c r="A9" s="5"/>
      <c r="B9" s="5"/>
      <c r="C9" s="99"/>
      <c r="D9" s="207"/>
      <c r="E9" s="231"/>
      <c r="F9" s="5"/>
    </row>
    <row r="10" spans="1:15" ht="15.75">
      <c r="A10" s="185" t="s">
        <v>284</v>
      </c>
      <c r="B10" s="195" t="s">
        <v>68</v>
      </c>
      <c r="C10" s="220">
        <v>80000</v>
      </c>
      <c r="D10" s="207">
        <v>100000</v>
      </c>
      <c r="E10" s="220">
        <v>100000</v>
      </c>
      <c r="F10" s="187">
        <f>E10/D10</f>
        <v>1</v>
      </c>
      <c r="O10" t="s">
        <v>524</v>
      </c>
    </row>
    <row r="11" spans="1:6" ht="15.75">
      <c r="A11" s="185"/>
      <c r="B11" s="195" t="s">
        <v>68</v>
      </c>
      <c r="C11" s="220"/>
      <c r="D11" s="207"/>
      <c r="E11" s="220"/>
      <c r="F11" s="187"/>
    </row>
    <row r="12" spans="1:6" ht="15.75">
      <c r="A12" s="185"/>
      <c r="B12" s="195" t="s">
        <v>68</v>
      </c>
      <c r="C12" s="207"/>
      <c r="D12" s="207"/>
      <c r="E12" s="220"/>
      <c r="F12" s="187"/>
    </row>
    <row r="13" spans="1:6" ht="15.75">
      <c r="A13" s="185"/>
      <c r="B13" s="195" t="s">
        <v>68</v>
      </c>
      <c r="C13" s="207"/>
      <c r="D13" s="207"/>
      <c r="E13" s="207"/>
      <c r="F13" s="187"/>
    </row>
    <row r="14" spans="1:6" ht="15.75">
      <c r="A14" s="201" t="s">
        <v>285</v>
      </c>
      <c r="B14" s="186" t="s">
        <v>68</v>
      </c>
      <c r="C14" s="207"/>
      <c r="D14" s="214"/>
      <c r="E14" s="214"/>
      <c r="F14" s="187"/>
    </row>
    <row r="15" spans="1:6" ht="15.75">
      <c r="A15" s="199" t="s">
        <v>185</v>
      </c>
      <c r="B15" s="202" t="s">
        <v>69</v>
      </c>
      <c r="C15" s="221">
        <f>+SUM(C6:C12)</f>
        <v>2840000</v>
      </c>
      <c r="D15" s="221">
        <f>+SUM(D6:D12)</f>
        <v>2921108</v>
      </c>
      <c r="E15" s="221">
        <f>+SUM(E6:E12)</f>
        <v>2921108</v>
      </c>
      <c r="F15" s="203"/>
    </row>
    <row r="18" ht="16.5" customHeight="1"/>
    <row r="19" spans="1:3" ht="33.75" customHeight="1">
      <c r="A19" s="379" t="s">
        <v>725</v>
      </c>
      <c r="B19" s="382"/>
      <c r="C19" s="382"/>
    </row>
    <row r="20" spans="1:3" ht="33.75" customHeight="1">
      <c r="A20" s="16"/>
      <c r="B20" s="41"/>
      <c r="C20" s="41"/>
    </row>
    <row r="22" spans="1:6" ht="15.75">
      <c r="A22" s="193" t="s">
        <v>186</v>
      </c>
      <c r="B22" s="227" t="s">
        <v>70</v>
      </c>
      <c r="C22" s="194">
        <f>SUM(C23:C24)</f>
        <v>126752</v>
      </c>
      <c r="D22" s="194">
        <f>SUM(D23:D24)</f>
        <v>126752</v>
      </c>
      <c r="E22" s="194">
        <f>SUM(E23:E24)</f>
        <v>100000</v>
      </c>
      <c r="F22" s="205"/>
    </row>
    <row r="23" spans="1:6" ht="15.75">
      <c r="A23" s="222" t="s">
        <v>724</v>
      </c>
      <c r="B23" s="228" t="s">
        <v>70</v>
      </c>
      <c r="C23" s="104">
        <v>100000</v>
      </c>
      <c r="D23" s="104">
        <v>100000</v>
      </c>
      <c r="E23" s="104">
        <v>100000</v>
      </c>
      <c r="F23" s="187">
        <f>E23/D23</f>
        <v>1</v>
      </c>
    </row>
    <row r="24" spans="1:6" ht="15.75">
      <c r="A24" s="300" t="s">
        <v>753</v>
      </c>
      <c r="B24" s="228" t="s">
        <v>70</v>
      </c>
      <c r="C24" s="104">
        <v>26752</v>
      </c>
      <c r="D24" s="104">
        <v>26752</v>
      </c>
      <c r="E24" s="104"/>
      <c r="F24" s="187"/>
    </row>
    <row r="25" spans="1:6" ht="15.75">
      <c r="A25" s="223" t="s">
        <v>286</v>
      </c>
      <c r="B25" s="229" t="s">
        <v>412</v>
      </c>
      <c r="C25" s="224">
        <f>SUM(C26:C37)</f>
        <v>528210</v>
      </c>
      <c r="D25" s="224">
        <f>SUM(D26:D37)</f>
        <v>769730</v>
      </c>
      <c r="E25" s="224">
        <f>SUM(E26:E37)</f>
        <v>769730</v>
      </c>
      <c r="F25" s="205"/>
    </row>
    <row r="26" spans="1:6" ht="15.75">
      <c r="A26" s="104" t="s">
        <v>737</v>
      </c>
      <c r="B26" s="228" t="s">
        <v>412</v>
      </c>
      <c r="C26" s="207">
        <v>30000</v>
      </c>
      <c r="D26" s="207">
        <v>30000</v>
      </c>
      <c r="E26" s="207">
        <v>30000</v>
      </c>
      <c r="F26" s="187">
        <f aca="true" t="shared" si="0" ref="F26:F38">E26/D26</f>
        <v>1</v>
      </c>
    </row>
    <row r="27" spans="1:6" ht="15.75">
      <c r="A27" s="104" t="s">
        <v>749</v>
      </c>
      <c r="B27" s="228" t="s">
        <v>412</v>
      </c>
      <c r="C27" s="207">
        <v>52360</v>
      </c>
      <c r="D27" s="207">
        <v>52020</v>
      </c>
      <c r="E27" s="207">
        <v>52020</v>
      </c>
      <c r="F27" s="187">
        <f t="shared" si="0"/>
        <v>1</v>
      </c>
    </row>
    <row r="28" spans="1:6" ht="15.75">
      <c r="A28" s="104" t="s">
        <v>512</v>
      </c>
      <c r="B28" s="228" t="s">
        <v>412</v>
      </c>
      <c r="C28" s="207">
        <v>100000</v>
      </c>
      <c r="D28" s="207">
        <v>9000</v>
      </c>
      <c r="E28" s="207">
        <v>9000</v>
      </c>
      <c r="F28" s="187">
        <f t="shared" si="0"/>
        <v>1</v>
      </c>
    </row>
    <row r="29" spans="1:6" ht="15.75">
      <c r="A29" s="104" t="s">
        <v>720</v>
      </c>
      <c r="B29" s="228" t="s">
        <v>412</v>
      </c>
      <c r="C29" s="207">
        <v>7650</v>
      </c>
      <c r="D29" s="207">
        <v>7650</v>
      </c>
      <c r="E29" s="207">
        <v>7650</v>
      </c>
      <c r="F29" s="187">
        <f t="shared" si="0"/>
        <v>1</v>
      </c>
    </row>
    <row r="30" spans="1:6" ht="15.75">
      <c r="A30" s="104" t="s">
        <v>727</v>
      </c>
      <c r="B30" s="230" t="s">
        <v>412</v>
      </c>
      <c r="C30" s="207">
        <v>50000</v>
      </c>
      <c r="D30" s="207">
        <v>50000</v>
      </c>
      <c r="E30" s="207">
        <v>50000</v>
      </c>
      <c r="F30" s="187">
        <f t="shared" si="0"/>
        <v>1</v>
      </c>
    </row>
    <row r="31" spans="1:6" ht="15.75">
      <c r="A31" s="104" t="s">
        <v>751</v>
      </c>
      <c r="B31" s="230" t="s">
        <v>412</v>
      </c>
      <c r="C31" s="207">
        <v>15000</v>
      </c>
      <c r="D31" s="207">
        <v>15000</v>
      </c>
      <c r="E31" s="207">
        <v>15000</v>
      </c>
      <c r="F31" s="187">
        <f t="shared" si="0"/>
        <v>1</v>
      </c>
    </row>
    <row r="32" spans="1:6" ht="15.75">
      <c r="A32" s="232" t="s">
        <v>752</v>
      </c>
      <c r="B32" s="230" t="s">
        <v>412</v>
      </c>
      <c r="C32" s="207">
        <v>50000</v>
      </c>
      <c r="D32" s="207">
        <v>50000</v>
      </c>
      <c r="E32" s="207">
        <v>50000</v>
      </c>
      <c r="F32" s="187">
        <f t="shared" si="0"/>
        <v>1</v>
      </c>
    </row>
    <row r="33" spans="1:6" ht="15.75">
      <c r="A33" s="104" t="s">
        <v>736</v>
      </c>
      <c r="B33" s="230" t="s">
        <v>412</v>
      </c>
      <c r="C33" s="207">
        <v>36960</v>
      </c>
      <c r="D33" s="207">
        <v>36720</v>
      </c>
      <c r="E33" s="207">
        <v>36720</v>
      </c>
      <c r="F33" s="187">
        <f t="shared" si="0"/>
        <v>1</v>
      </c>
    </row>
    <row r="34" spans="1:6" ht="15.75">
      <c r="A34" s="104" t="s">
        <v>814</v>
      </c>
      <c r="B34" s="230" t="s">
        <v>412</v>
      </c>
      <c r="C34" s="207">
        <v>0</v>
      </c>
      <c r="D34" s="207">
        <v>100000</v>
      </c>
      <c r="E34" s="207">
        <v>100000</v>
      </c>
      <c r="F34" s="187">
        <f t="shared" si="0"/>
        <v>1</v>
      </c>
    </row>
    <row r="35" spans="1:6" ht="15.75">
      <c r="A35" s="104" t="s">
        <v>815</v>
      </c>
      <c r="B35" s="230" t="s">
        <v>412</v>
      </c>
      <c r="C35" s="207">
        <v>0</v>
      </c>
      <c r="D35" s="207">
        <v>200000</v>
      </c>
      <c r="E35" s="207">
        <v>200000</v>
      </c>
      <c r="F35" s="187">
        <f t="shared" si="0"/>
        <v>1</v>
      </c>
    </row>
    <row r="36" spans="1:6" ht="15.75">
      <c r="A36" s="104" t="s">
        <v>816</v>
      </c>
      <c r="B36" s="230" t="s">
        <v>412</v>
      </c>
      <c r="C36" s="207">
        <v>100000</v>
      </c>
      <c r="D36" s="207">
        <v>100000</v>
      </c>
      <c r="E36" s="207">
        <v>100000</v>
      </c>
      <c r="F36" s="187">
        <f t="shared" si="0"/>
        <v>1</v>
      </c>
    </row>
    <row r="37" spans="1:6" ht="15.75">
      <c r="A37" s="104" t="s">
        <v>750</v>
      </c>
      <c r="B37" s="230" t="s">
        <v>412</v>
      </c>
      <c r="C37" s="207">
        <v>86240</v>
      </c>
      <c r="D37" s="207">
        <v>119340</v>
      </c>
      <c r="E37" s="207">
        <v>119340</v>
      </c>
      <c r="F37" s="187">
        <f t="shared" si="0"/>
        <v>1</v>
      </c>
    </row>
    <row r="38" spans="1:6" ht="15.75">
      <c r="A38" s="226" t="s">
        <v>735</v>
      </c>
      <c r="B38" s="236" t="s">
        <v>415</v>
      </c>
      <c r="C38" s="237">
        <f>C25+C22</f>
        <v>654962</v>
      </c>
      <c r="D38" s="237">
        <f>D22+D25</f>
        <v>896482</v>
      </c>
      <c r="E38" s="237">
        <f>E22+E25</f>
        <v>869730</v>
      </c>
      <c r="F38" s="188">
        <f t="shared" si="0"/>
        <v>0.97015891005062</v>
      </c>
    </row>
    <row r="40" ht="15.75">
      <c r="A40" s="225"/>
    </row>
    <row r="41" spans="1:6" ht="15.75">
      <c r="A41" s="42"/>
      <c r="B41" s="42"/>
      <c r="C41" s="42"/>
      <c r="D41" s="42"/>
      <c r="E41" s="42"/>
      <c r="F41" s="42"/>
    </row>
    <row r="42" spans="1:6" s="42" customFormat="1" ht="15.75">
      <c r="A42"/>
      <c r="B42"/>
      <c r="C42"/>
      <c r="D42"/>
      <c r="E42"/>
      <c r="F42"/>
    </row>
  </sheetData>
  <sheetProtection/>
  <mergeCells count="2">
    <mergeCell ref="A2:C2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1"/>
  <headerFooter>
    <oddHeader>&amp;L&amp;"Times New Roman,Félkövér"&amp;12Fertőboz Község Önkormányzata&amp;C&amp;"Times New Roman,Félkövér"&amp;10 2022. évi Zárszámadás&amp;R&amp;"-,Félkövér"5.melléklet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view="pageLayout" workbookViewId="0" topLeftCell="B1">
      <selection activeCell="G34" sqref="G34"/>
    </sheetView>
  </sheetViews>
  <sheetFormatPr defaultColWidth="7.8515625" defaultRowHeight="15"/>
  <cols>
    <col min="1" max="1" width="48.8515625" style="24" customWidth="1"/>
    <col min="2" max="2" width="12.57421875" style="24" customWidth="1"/>
    <col min="3" max="3" width="13.421875" style="24" customWidth="1"/>
    <col min="4" max="4" width="0.2890625" style="24" customWidth="1"/>
    <col min="5" max="5" width="10.8515625" style="24" bestFit="1" customWidth="1"/>
    <col min="6" max="6" width="13.8515625" style="24" customWidth="1"/>
    <col min="7" max="7" width="48.7109375" style="24" customWidth="1"/>
    <col min="8" max="8" width="14.57421875" style="24" customWidth="1"/>
    <col min="9" max="9" width="10.7109375" style="26" customWidth="1"/>
    <col min="10" max="10" width="10.00390625" style="24" customWidth="1"/>
    <col min="11" max="11" width="13.140625" style="24" bestFit="1" customWidth="1"/>
    <col min="12" max="16384" width="7.8515625" style="24" customWidth="1"/>
  </cols>
  <sheetData>
    <row r="1" ht="23.25" customHeight="1"/>
    <row r="2" spans="1:9" ht="12" customHeight="1">
      <c r="A2" s="396" t="s">
        <v>728</v>
      </c>
      <c r="B2" s="396"/>
      <c r="C2" s="396"/>
      <c r="D2" s="396"/>
      <c r="E2" s="396"/>
      <c r="F2" s="396"/>
      <c r="G2" s="396"/>
      <c r="H2" s="396"/>
      <c r="I2" s="396"/>
    </row>
    <row r="3" spans="1:9" ht="49.5" customHeight="1" thickBot="1">
      <c r="A3" s="397"/>
      <c r="B3" s="397"/>
      <c r="C3" s="397"/>
      <c r="D3" s="397"/>
      <c r="E3" s="397"/>
      <c r="F3" s="397"/>
      <c r="G3" s="397"/>
      <c r="H3" s="397"/>
      <c r="I3" s="397"/>
    </row>
    <row r="4" spans="1:11" ht="21" customHeight="1">
      <c r="A4" s="400" t="s">
        <v>254</v>
      </c>
      <c r="B4" s="401"/>
      <c r="C4" s="402"/>
      <c r="D4" s="402"/>
      <c r="E4" s="402"/>
      <c r="F4" s="402"/>
      <c r="G4" s="400" t="s">
        <v>255</v>
      </c>
      <c r="H4" s="401"/>
      <c r="I4" s="401"/>
      <c r="J4" s="403"/>
      <c r="K4" s="404"/>
    </row>
    <row r="5" spans="1:11" ht="24" customHeight="1">
      <c r="A5" s="43" t="s">
        <v>256</v>
      </c>
      <c r="B5" s="398">
        <v>2022</v>
      </c>
      <c r="C5" s="399"/>
      <c r="D5" s="399"/>
      <c r="E5" s="399"/>
      <c r="F5" s="399"/>
      <c r="G5" s="43" t="s">
        <v>257</v>
      </c>
      <c r="H5" s="398">
        <v>2022</v>
      </c>
      <c r="I5" s="405"/>
      <c r="J5" s="385"/>
      <c r="K5" s="406"/>
    </row>
    <row r="6" spans="1:11" ht="18" customHeight="1">
      <c r="A6" s="44"/>
      <c r="B6" s="145" t="s">
        <v>44</v>
      </c>
      <c r="C6" s="146" t="s">
        <v>721</v>
      </c>
      <c r="D6" s="147"/>
      <c r="E6" s="148" t="s">
        <v>525</v>
      </c>
      <c r="F6" s="151" t="s">
        <v>526</v>
      </c>
      <c r="G6" s="152"/>
      <c r="H6" s="151" t="s">
        <v>44</v>
      </c>
      <c r="I6" s="156" t="s">
        <v>718</v>
      </c>
      <c r="J6" s="151" t="s">
        <v>525</v>
      </c>
      <c r="K6" s="153" t="s">
        <v>526</v>
      </c>
    </row>
    <row r="7" spans="1:11" ht="18" customHeight="1">
      <c r="A7" s="44"/>
      <c r="B7" s="61"/>
      <c r="C7" s="62"/>
      <c r="D7" s="63"/>
      <c r="E7" s="61"/>
      <c r="F7" s="142"/>
      <c r="G7" s="152"/>
      <c r="H7" s="63"/>
      <c r="I7" s="60"/>
      <c r="J7" s="45"/>
      <c r="K7" s="155"/>
    </row>
    <row r="8" spans="1:11" ht="12.75">
      <c r="A8" s="44" t="s">
        <v>224</v>
      </c>
      <c r="B8" s="51">
        <v>20328331</v>
      </c>
      <c r="C8" s="211">
        <v>21488704</v>
      </c>
      <c r="D8" s="57"/>
      <c r="E8" s="51">
        <v>21488704</v>
      </c>
      <c r="F8" s="179">
        <f>E8/C8</f>
        <v>1</v>
      </c>
      <c r="G8" s="44" t="s">
        <v>258</v>
      </c>
      <c r="H8" s="57">
        <v>11449000</v>
      </c>
      <c r="I8" s="280">
        <v>14856105</v>
      </c>
      <c r="J8" s="45">
        <v>13971030</v>
      </c>
      <c r="K8" s="182">
        <f>J8/I8</f>
        <v>0.9404234824673089</v>
      </c>
    </row>
    <row r="9" spans="1:11" ht="12.75">
      <c r="A9" s="44" t="s">
        <v>277</v>
      </c>
      <c r="B9" s="51">
        <v>9400000</v>
      </c>
      <c r="C9" s="211">
        <v>9400000</v>
      </c>
      <c r="D9" s="57"/>
      <c r="E9" s="51">
        <v>11219832</v>
      </c>
      <c r="F9" s="179">
        <f>E9/C9</f>
        <v>1.1935991489361701</v>
      </c>
      <c r="G9" s="44" t="s">
        <v>259</v>
      </c>
      <c r="H9" s="57">
        <v>1595370</v>
      </c>
      <c r="I9" s="280">
        <v>1595370</v>
      </c>
      <c r="J9" s="45">
        <v>1129197</v>
      </c>
      <c r="K9" s="182">
        <f aca="true" t="shared" si="0" ref="K9:K14">J9/I9</f>
        <v>0.7077963105737227</v>
      </c>
    </row>
    <row r="10" spans="1:11" ht="12.75">
      <c r="A10" s="44" t="s">
        <v>229</v>
      </c>
      <c r="B10" s="51">
        <v>4421444</v>
      </c>
      <c r="C10" s="211">
        <v>4421444</v>
      </c>
      <c r="D10" s="57"/>
      <c r="E10" s="51">
        <v>4494702</v>
      </c>
      <c r="F10" s="179">
        <f>E10/C10</f>
        <v>1.016568795171894</v>
      </c>
      <c r="G10" s="44" t="s">
        <v>270</v>
      </c>
      <c r="H10" s="57">
        <v>10417116</v>
      </c>
      <c r="I10" s="280">
        <v>12871962</v>
      </c>
      <c r="J10" s="45">
        <v>11268614</v>
      </c>
      <c r="K10" s="182">
        <f t="shared" si="0"/>
        <v>0.8754387248812574</v>
      </c>
    </row>
    <row r="11" spans="1:11" ht="12.75">
      <c r="A11" s="44" t="s">
        <v>279</v>
      </c>
      <c r="B11" s="51"/>
      <c r="C11" s="211"/>
      <c r="D11" s="57"/>
      <c r="E11" s="51"/>
      <c r="F11" s="179"/>
      <c r="G11" s="44" t="s">
        <v>271</v>
      </c>
      <c r="H11" s="57">
        <v>2840000</v>
      </c>
      <c r="I11" s="280">
        <v>2921108</v>
      </c>
      <c r="J11" s="45">
        <v>2921108</v>
      </c>
      <c r="K11" s="182">
        <f t="shared" si="0"/>
        <v>1</v>
      </c>
    </row>
    <row r="12" spans="1:11" ht="12.75">
      <c r="A12" s="44" t="s">
        <v>281</v>
      </c>
      <c r="B12" s="51"/>
      <c r="C12" s="211"/>
      <c r="D12" s="57"/>
      <c r="E12" s="51"/>
      <c r="F12" s="179"/>
      <c r="G12" s="44" t="s">
        <v>272</v>
      </c>
      <c r="H12" s="57">
        <v>47229740</v>
      </c>
      <c r="I12" s="280">
        <v>35453094</v>
      </c>
      <c r="J12" s="45">
        <v>1221532</v>
      </c>
      <c r="K12" s="182">
        <f t="shared" si="0"/>
        <v>0.03445487719633158</v>
      </c>
    </row>
    <row r="13" spans="1:11" ht="12.75">
      <c r="A13" s="46" t="s">
        <v>275</v>
      </c>
      <c r="B13" s="52"/>
      <c r="C13" s="211"/>
      <c r="D13" s="57"/>
      <c r="E13" s="212"/>
      <c r="F13" s="179"/>
      <c r="G13" s="154" t="s">
        <v>275</v>
      </c>
      <c r="H13" s="58"/>
      <c r="I13" s="280"/>
      <c r="J13" s="45"/>
      <c r="K13" s="182"/>
    </row>
    <row r="14" spans="1:11" ht="12.75">
      <c r="A14" s="46" t="s">
        <v>287</v>
      </c>
      <c r="B14" s="65"/>
      <c r="C14" s="211"/>
      <c r="D14" s="57"/>
      <c r="E14" s="51"/>
      <c r="F14" s="179"/>
      <c r="G14" s="44" t="s">
        <v>521</v>
      </c>
      <c r="H14" s="57">
        <v>703748</v>
      </c>
      <c r="I14" s="280">
        <v>1628429</v>
      </c>
      <c r="J14" s="45">
        <v>703748</v>
      </c>
      <c r="K14" s="182">
        <f t="shared" si="0"/>
        <v>0.4321637602867549</v>
      </c>
    </row>
    <row r="15" spans="1:11" ht="12.75">
      <c r="A15" s="44" t="s">
        <v>520</v>
      </c>
      <c r="B15" s="51"/>
      <c r="C15" s="211"/>
      <c r="D15" s="57"/>
      <c r="E15" s="51">
        <v>924681</v>
      </c>
      <c r="F15" s="179"/>
      <c r="G15" s="44" t="s">
        <v>713</v>
      </c>
      <c r="H15" s="57"/>
      <c r="I15" s="57"/>
      <c r="J15" s="45"/>
      <c r="K15" s="182"/>
    </row>
    <row r="16" spans="1:11" ht="12.75">
      <c r="A16" s="44"/>
      <c r="B16" s="51"/>
      <c r="C16" s="211"/>
      <c r="D16" s="57"/>
      <c r="E16" s="51"/>
      <c r="F16" s="143"/>
      <c r="G16" s="44"/>
      <c r="H16" s="57"/>
      <c r="I16" s="57"/>
      <c r="J16" s="45"/>
      <c r="K16" s="155"/>
    </row>
    <row r="17" spans="1:11" ht="15" customHeight="1">
      <c r="A17" s="47" t="s">
        <v>260</v>
      </c>
      <c r="B17" s="53">
        <f>SUM(B8:B14)</f>
        <v>34149775</v>
      </c>
      <c r="C17" s="53">
        <f>SUM(C8:C15)</f>
        <v>35310148</v>
      </c>
      <c r="D17" s="50"/>
      <c r="E17" s="53">
        <f>SUM(E8:E15)</f>
        <v>38127919</v>
      </c>
      <c r="F17" s="180">
        <f>E17/C17</f>
        <v>1.079800600099439</v>
      </c>
      <c r="G17" s="47" t="s">
        <v>261</v>
      </c>
      <c r="H17" s="59">
        <f>SUM(H8:H16)</f>
        <v>74234974</v>
      </c>
      <c r="I17" s="149">
        <f>SUM(I8:I16)</f>
        <v>69326068</v>
      </c>
      <c r="J17" s="59">
        <f>SUM(J8:J16)</f>
        <v>31215229</v>
      </c>
      <c r="K17" s="183">
        <f>J17/I17</f>
        <v>0.4502668318070484</v>
      </c>
    </row>
    <row r="18" spans="1:11" ht="13.5" customHeight="1">
      <c r="A18" s="48"/>
      <c r="B18" s="54"/>
      <c r="C18" s="45"/>
      <c r="D18" s="50"/>
      <c r="E18" s="144"/>
      <c r="F18" s="143"/>
      <c r="G18" s="44"/>
      <c r="H18" s="57"/>
      <c r="I18" s="150"/>
      <c r="J18" s="45"/>
      <c r="K18" s="155"/>
    </row>
    <row r="19" spans="1:11" ht="21" customHeight="1">
      <c r="A19" s="43" t="s">
        <v>262</v>
      </c>
      <c r="B19" s="55"/>
      <c r="C19" s="45"/>
      <c r="D19" s="50"/>
      <c r="E19" s="144"/>
      <c r="F19" s="143"/>
      <c r="G19" s="43" t="s">
        <v>263</v>
      </c>
      <c r="H19" s="60"/>
      <c r="I19" s="150"/>
      <c r="J19" s="45"/>
      <c r="K19" s="155"/>
    </row>
    <row r="20" spans="1:11" ht="21" customHeight="1">
      <c r="A20" s="43"/>
      <c r="B20" s="55"/>
      <c r="C20" s="45"/>
      <c r="D20" s="50"/>
      <c r="E20" s="144"/>
      <c r="F20" s="143"/>
      <c r="G20" s="43"/>
      <c r="H20" s="96"/>
      <c r="I20" s="150"/>
      <c r="J20" s="45"/>
      <c r="K20" s="155"/>
    </row>
    <row r="21" spans="1:11" ht="11.25" customHeight="1">
      <c r="A21" s="46" t="s">
        <v>276</v>
      </c>
      <c r="B21" s="65">
        <v>0</v>
      </c>
      <c r="C21" s="65">
        <v>0</v>
      </c>
      <c r="D21" s="57"/>
      <c r="E21" s="51">
        <v>0</v>
      </c>
      <c r="F21" s="179"/>
      <c r="G21" s="44" t="s">
        <v>265</v>
      </c>
      <c r="H21" s="57">
        <v>3856718</v>
      </c>
      <c r="I21" s="280">
        <v>4630704</v>
      </c>
      <c r="J21" s="45">
        <v>4389100</v>
      </c>
      <c r="K21" s="182">
        <f>J21/I21</f>
        <v>0.9478256437897996</v>
      </c>
    </row>
    <row r="22" spans="1:11" ht="12.75">
      <c r="A22" s="44" t="s">
        <v>278</v>
      </c>
      <c r="B22" s="65">
        <v>0</v>
      </c>
      <c r="C22" s="65">
        <v>0</v>
      </c>
      <c r="D22" s="57"/>
      <c r="E22" s="51">
        <v>0</v>
      </c>
      <c r="F22" s="179"/>
      <c r="G22" s="44" t="s">
        <v>273</v>
      </c>
      <c r="H22" s="57">
        <v>1041260</v>
      </c>
      <c r="I22" s="280">
        <v>1230455</v>
      </c>
      <c r="J22" s="45">
        <v>1185056</v>
      </c>
      <c r="K22" s="182">
        <f>J22/I22</f>
        <v>0.9631038924625444</v>
      </c>
    </row>
    <row r="23" spans="1:11" ht="12.75">
      <c r="A23" s="44" t="s">
        <v>280</v>
      </c>
      <c r="B23" s="65"/>
      <c r="C23" s="279">
        <v>0</v>
      </c>
      <c r="D23" s="57"/>
      <c r="E23" s="51"/>
      <c r="F23" s="179"/>
      <c r="G23" s="44" t="s">
        <v>264</v>
      </c>
      <c r="H23" s="57">
        <v>1103033</v>
      </c>
      <c r="I23" s="280">
        <v>1583438</v>
      </c>
      <c r="J23" s="45">
        <v>1166101</v>
      </c>
      <c r="K23" s="182">
        <f>J23/I23</f>
        <v>0.7364361597991207</v>
      </c>
    </row>
    <row r="24" spans="1:11" ht="12.75">
      <c r="A24" s="44" t="s">
        <v>281</v>
      </c>
      <c r="B24" s="65">
        <v>46360898</v>
      </c>
      <c r="C24" s="65">
        <v>41890654</v>
      </c>
      <c r="D24" s="57"/>
      <c r="E24" s="51">
        <v>42815335</v>
      </c>
      <c r="F24" s="179"/>
      <c r="G24" s="44" t="s">
        <v>274</v>
      </c>
      <c r="H24" s="57">
        <v>274688</v>
      </c>
      <c r="I24" s="280">
        <v>427530</v>
      </c>
      <c r="J24" s="45">
        <v>314850</v>
      </c>
      <c r="K24" s="182">
        <f>J24/I24</f>
        <v>0.7364395481018876</v>
      </c>
    </row>
    <row r="25" spans="1:11" ht="12.75">
      <c r="A25" s="44"/>
      <c r="B25" s="65"/>
      <c r="C25" s="211"/>
      <c r="D25" s="57"/>
      <c r="E25" s="51"/>
      <c r="F25" s="143"/>
      <c r="G25" s="44" t="s">
        <v>41</v>
      </c>
      <c r="H25" s="57">
        <v>0</v>
      </c>
      <c r="I25" s="57">
        <v>2607</v>
      </c>
      <c r="J25" s="45">
        <v>2607</v>
      </c>
      <c r="K25" s="182">
        <f>J25/I25</f>
        <v>1</v>
      </c>
    </row>
    <row r="26" spans="1:11" ht="12.75">
      <c r="A26" s="44"/>
      <c r="B26" s="51"/>
      <c r="C26" s="45"/>
      <c r="D26" s="50"/>
      <c r="E26" s="144"/>
      <c r="F26" s="143"/>
      <c r="G26" s="44"/>
      <c r="H26" s="57"/>
      <c r="I26" s="57"/>
      <c r="J26" s="45"/>
      <c r="K26" s="155"/>
    </row>
    <row r="27" spans="1:11" ht="14.25" customHeight="1">
      <c r="A27" s="47" t="s">
        <v>266</v>
      </c>
      <c r="B27" s="53">
        <f>SUM(B21:B26)</f>
        <v>46360898</v>
      </c>
      <c r="C27" s="53">
        <f>SUM(C21:C26)</f>
        <v>41890654</v>
      </c>
      <c r="D27" s="50"/>
      <c r="E27" s="53">
        <f>SUM(E21:E26)</f>
        <v>42815335</v>
      </c>
      <c r="F27" s="180">
        <f>E27/C27</f>
        <v>1.0220736825927808</v>
      </c>
      <c r="G27" s="47" t="s">
        <v>267</v>
      </c>
      <c r="H27" s="59">
        <f>SUM(H21:H26)</f>
        <v>6275699</v>
      </c>
      <c r="I27" s="149">
        <f>SUM(I21:I26)</f>
        <v>7874734</v>
      </c>
      <c r="J27" s="59">
        <f>SUM(J18:J26)</f>
        <v>7057714</v>
      </c>
      <c r="K27" s="183">
        <f>J27/I27</f>
        <v>0.8962479240568634</v>
      </c>
    </row>
    <row r="28" spans="1:11" ht="19.5" customHeight="1">
      <c r="A28" s="44"/>
      <c r="B28" s="51"/>
      <c r="C28" s="45"/>
      <c r="D28" s="50"/>
      <c r="E28" s="144"/>
      <c r="F28" s="143"/>
      <c r="G28" s="44"/>
      <c r="H28" s="50"/>
      <c r="I28" s="57" t="s">
        <v>524</v>
      </c>
      <c r="J28" s="45"/>
      <c r="K28" s="182"/>
    </row>
    <row r="29" spans="1:11" ht="13.5" thickBot="1">
      <c r="A29" s="49" t="s">
        <v>268</v>
      </c>
      <c r="B29" s="56">
        <f>SUM(B17+B27)</f>
        <v>80510673</v>
      </c>
      <c r="C29" s="56">
        <f>SUM(C17+C27)</f>
        <v>77200802</v>
      </c>
      <c r="D29" s="138"/>
      <c r="E29" s="56">
        <f>SUM(E17+E27)</f>
        <v>80943254</v>
      </c>
      <c r="F29" s="181">
        <f>E29/C29</f>
        <v>1.0484768539062586</v>
      </c>
      <c r="G29" s="49" t="s">
        <v>269</v>
      </c>
      <c r="H29" s="64">
        <f>SUM(H17+H27)</f>
        <v>80510673</v>
      </c>
      <c r="I29" s="64">
        <f>SUM(I17+I27)</f>
        <v>77200802</v>
      </c>
      <c r="J29" s="64">
        <f>SUM(J17+J27)</f>
        <v>38272943</v>
      </c>
      <c r="K29" s="184">
        <f>J29/I29</f>
        <v>0.49575836012688057</v>
      </c>
    </row>
    <row r="30" spans="1:8" ht="12.75">
      <c r="A30" s="33"/>
      <c r="B30" s="33"/>
      <c r="C30" s="33"/>
      <c r="D30" s="33"/>
      <c r="E30" s="33"/>
      <c r="F30" s="33"/>
      <c r="G30" s="33"/>
      <c r="H30" s="33"/>
    </row>
  </sheetData>
  <sheetProtection/>
  <mergeCells count="6">
    <mergeCell ref="A2:I2"/>
    <mergeCell ref="A3:I3"/>
    <mergeCell ref="B5:F5"/>
    <mergeCell ref="A4:F4"/>
    <mergeCell ref="G4:K4"/>
    <mergeCell ref="H5:K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6" r:id="rId1"/>
  <headerFooter>
    <oddHeader>&amp;L&amp;"Times New Roman,Félkövér"&amp;14Fertőboz Község Önkormányzata&amp;C&amp;"Times New Roman,Félkövér"&amp;12 2022. évi Zárszámadás&amp;R&amp;"-,Félkövér"6.melléklet&amp;"-,Normál"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view="pageLayout" workbookViewId="0" topLeftCell="A1">
      <selection activeCell="B18" sqref="B18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18.421875" style="0" customWidth="1"/>
  </cols>
  <sheetData>
    <row r="1" spans="1:3" ht="23.25" customHeight="1">
      <c r="A1" s="379" t="s">
        <v>24</v>
      </c>
      <c r="B1" s="410"/>
      <c r="C1" s="410"/>
    </row>
    <row r="2" ht="15">
      <c r="A2" s="1"/>
    </row>
    <row r="3" ht="15">
      <c r="A3" s="1"/>
    </row>
    <row r="4" spans="1:3" ht="51" customHeight="1">
      <c r="A4" s="13" t="s">
        <v>23</v>
      </c>
      <c r="B4" s="14" t="s">
        <v>27</v>
      </c>
      <c r="C4" s="17" t="s">
        <v>43</v>
      </c>
    </row>
    <row r="5" spans="1:3" ht="15" customHeight="1">
      <c r="A5" s="14" t="s">
        <v>240</v>
      </c>
      <c r="B5" s="97"/>
      <c r="C5" s="5"/>
    </row>
    <row r="6" spans="1:3" ht="15" customHeight="1">
      <c r="A6" s="14" t="s">
        <v>241</v>
      </c>
      <c r="B6" s="97"/>
      <c r="C6" s="5"/>
    </row>
    <row r="7" spans="1:3" ht="15" customHeight="1">
      <c r="A7" s="14" t="s">
        <v>242</v>
      </c>
      <c r="B7" s="97"/>
      <c r="C7" s="5"/>
    </row>
    <row r="8" spans="1:3" ht="15" customHeight="1">
      <c r="A8" s="14" t="s">
        <v>243</v>
      </c>
      <c r="B8" s="97"/>
      <c r="C8" s="5"/>
    </row>
    <row r="9" spans="1:3" ht="15" customHeight="1">
      <c r="A9" s="13" t="s">
        <v>18</v>
      </c>
      <c r="B9" s="97"/>
      <c r="C9" s="39"/>
    </row>
    <row r="10" spans="1:3" ht="15" customHeight="1">
      <c r="A10" s="14" t="s">
        <v>244</v>
      </c>
      <c r="B10" s="97"/>
      <c r="C10" s="39"/>
    </row>
    <row r="11" spans="1:3" ht="15" customHeight="1">
      <c r="A11" s="14" t="s">
        <v>245</v>
      </c>
      <c r="B11" s="97"/>
      <c r="C11" s="39"/>
    </row>
    <row r="12" spans="1:3" ht="15" customHeight="1">
      <c r="A12" s="14" t="s">
        <v>246</v>
      </c>
      <c r="B12" s="97"/>
      <c r="C12" s="101"/>
    </row>
    <row r="13" spans="1:3" ht="15" customHeight="1">
      <c r="A13" s="14" t="s">
        <v>247</v>
      </c>
      <c r="B13" s="98"/>
      <c r="C13" s="101"/>
    </row>
    <row r="14" spans="1:3" ht="15" customHeight="1">
      <c r="A14" s="14" t="s">
        <v>248</v>
      </c>
      <c r="B14" s="98"/>
      <c r="C14" s="101"/>
    </row>
    <row r="15" spans="1:3" ht="15" customHeight="1">
      <c r="A15" s="14" t="s">
        <v>249</v>
      </c>
      <c r="B15" s="98"/>
      <c r="C15" s="101"/>
    </row>
    <row r="16" spans="1:3" ht="15" customHeight="1">
      <c r="A16" s="14" t="s">
        <v>250</v>
      </c>
      <c r="B16" s="98"/>
      <c r="C16" s="101"/>
    </row>
    <row r="17" spans="1:3" ht="15" customHeight="1">
      <c r="A17" s="13" t="s">
        <v>19</v>
      </c>
      <c r="B17" s="100"/>
      <c r="C17" s="101"/>
    </row>
    <row r="18" spans="1:3" ht="32.25" customHeight="1">
      <c r="A18" s="14" t="s">
        <v>8</v>
      </c>
      <c r="B18" s="98">
        <v>2</v>
      </c>
      <c r="C18" s="102">
        <f>SUM(B18)</f>
        <v>2</v>
      </c>
    </row>
    <row r="19" spans="1:3" ht="15" customHeight="1">
      <c r="A19" s="14" t="s">
        <v>9</v>
      </c>
      <c r="B19" s="98"/>
      <c r="C19" s="101"/>
    </row>
    <row r="20" spans="1:3" ht="15" customHeight="1">
      <c r="A20" s="14" t="s">
        <v>10</v>
      </c>
      <c r="B20" s="98"/>
      <c r="C20" s="101"/>
    </row>
    <row r="21" spans="1:3" ht="15" customHeight="1">
      <c r="A21" s="13" t="s">
        <v>20</v>
      </c>
      <c r="B21" s="100">
        <f>SUM(B18:B20)</f>
        <v>2</v>
      </c>
      <c r="C21" s="101">
        <f>SUM(B21)</f>
        <v>2</v>
      </c>
    </row>
    <row r="22" spans="1:3" ht="15" customHeight="1">
      <c r="A22" s="14" t="s">
        <v>11</v>
      </c>
      <c r="B22" s="98">
        <v>1</v>
      </c>
      <c r="C22" s="101">
        <v>1</v>
      </c>
    </row>
    <row r="23" spans="1:3" ht="15" customHeight="1">
      <c r="A23" s="14" t="s">
        <v>12</v>
      </c>
      <c r="B23" s="97"/>
      <c r="C23" s="101"/>
    </row>
    <row r="24" spans="1:3" ht="15" customHeight="1">
      <c r="A24" s="14" t="s">
        <v>282</v>
      </c>
      <c r="B24" s="97"/>
      <c r="C24" s="101"/>
    </row>
    <row r="25" spans="1:3" ht="15" customHeight="1">
      <c r="A25" s="13" t="s">
        <v>21</v>
      </c>
      <c r="B25" s="97">
        <v>1</v>
      </c>
      <c r="C25" s="39">
        <v>1</v>
      </c>
    </row>
    <row r="26" spans="1:3" ht="37.5" customHeight="1">
      <c r="A26" s="13" t="s">
        <v>22</v>
      </c>
      <c r="B26" s="124">
        <f>SUM(B21:B22)</f>
        <v>3</v>
      </c>
      <c r="C26" s="124">
        <f>SUM(C21:C22)</f>
        <v>3</v>
      </c>
    </row>
    <row r="27" spans="1:3" ht="27" customHeight="1">
      <c r="A27" s="14" t="s">
        <v>13</v>
      </c>
      <c r="B27" s="97"/>
      <c r="C27" s="5"/>
    </row>
    <row r="28" spans="1:3" ht="28.5" customHeight="1">
      <c r="A28" s="14" t="s">
        <v>14</v>
      </c>
      <c r="B28" s="97"/>
      <c r="C28" s="5"/>
    </row>
    <row r="29" spans="1:3" ht="27.75" customHeight="1">
      <c r="A29" s="14" t="s">
        <v>15</v>
      </c>
      <c r="B29" s="97"/>
      <c r="C29" s="5"/>
    </row>
    <row r="30" spans="1:3" ht="15" customHeight="1">
      <c r="A30" s="14" t="s">
        <v>16</v>
      </c>
      <c r="B30" s="97"/>
      <c r="C30" s="5"/>
    </row>
    <row r="31" spans="1:3" ht="28.5" customHeight="1">
      <c r="A31" s="13" t="s">
        <v>17</v>
      </c>
      <c r="B31" s="97"/>
      <c r="C31" s="5"/>
    </row>
    <row r="32" spans="1:2" ht="15">
      <c r="A32" s="407"/>
      <c r="B32" s="408"/>
    </row>
    <row r="33" spans="1:2" ht="15">
      <c r="A33" s="409"/>
      <c r="B33" s="408"/>
    </row>
  </sheetData>
  <sheetProtection/>
  <mergeCells count="3">
    <mergeCell ref="A32:B32"/>
    <mergeCell ref="A33:B3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9" r:id="rId1"/>
  <headerFooter>
    <oddHeader>&amp;L&amp;"Times New Roman,Félkövér"&amp;14Fertőboz Község Önkormányzata&amp;C&amp;"Times New Roman,Félkövér"&amp;14 2022. évi Zárszámadás&amp;R&amp;"-,Félkövér"7.melléklet&amp;"-,Normál"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9.57421875" style="0" customWidth="1"/>
    <col min="2" max="2" width="19.57421875" style="0" customWidth="1"/>
    <col min="3" max="3" width="45.7109375" style="0" customWidth="1"/>
  </cols>
  <sheetData>
    <row r="1" spans="1:4" ht="15">
      <c r="A1" t="s">
        <v>820</v>
      </c>
      <c r="C1" t="s">
        <v>821</v>
      </c>
      <c r="D1" t="s">
        <v>932</v>
      </c>
    </row>
    <row r="2" spans="1:6" ht="15">
      <c r="A2" t="s">
        <v>822</v>
      </c>
      <c r="B2" t="s">
        <v>823</v>
      </c>
      <c r="C2" t="s">
        <v>34</v>
      </c>
      <c r="D2" t="s">
        <v>824</v>
      </c>
      <c r="E2" t="s">
        <v>825</v>
      </c>
      <c r="F2" t="s">
        <v>826</v>
      </c>
    </row>
    <row r="3" spans="1:6" ht="15">
      <c r="A3" t="s">
        <v>827</v>
      </c>
      <c r="B3" t="s">
        <v>828</v>
      </c>
      <c r="C3" t="s">
        <v>829</v>
      </c>
      <c r="D3">
        <v>0</v>
      </c>
      <c r="E3">
        <v>335</v>
      </c>
      <c r="F3">
        <v>720</v>
      </c>
    </row>
    <row r="4" spans="1:6" ht="15">
      <c r="A4" t="s">
        <v>827</v>
      </c>
      <c r="B4" t="s">
        <v>830</v>
      </c>
      <c r="C4" t="s">
        <v>831</v>
      </c>
      <c r="D4">
        <v>0</v>
      </c>
      <c r="E4">
        <v>94</v>
      </c>
      <c r="F4">
        <v>190</v>
      </c>
    </row>
    <row r="5" spans="1:6" ht="15">
      <c r="A5" t="s">
        <v>827</v>
      </c>
      <c r="B5" t="s">
        <v>832</v>
      </c>
      <c r="C5" t="s">
        <v>833</v>
      </c>
      <c r="D5">
        <v>0</v>
      </c>
      <c r="E5">
        <v>277</v>
      </c>
      <c r="F5">
        <v>720</v>
      </c>
    </row>
    <row r="6" spans="1:6" ht="15">
      <c r="A6" t="s">
        <v>827</v>
      </c>
      <c r="B6" t="s">
        <v>834</v>
      </c>
      <c r="C6" t="s">
        <v>829</v>
      </c>
      <c r="D6">
        <v>0</v>
      </c>
      <c r="E6">
        <v>311</v>
      </c>
      <c r="F6">
        <v>680</v>
      </c>
    </row>
    <row r="7" spans="1:6" ht="15">
      <c r="A7" t="s">
        <v>827</v>
      </c>
      <c r="B7" t="s">
        <v>835</v>
      </c>
      <c r="C7" t="s">
        <v>831</v>
      </c>
      <c r="D7">
        <v>0</v>
      </c>
      <c r="E7">
        <v>277</v>
      </c>
      <c r="F7">
        <v>550</v>
      </c>
    </row>
    <row r="8" spans="1:6" ht="15">
      <c r="A8" t="s">
        <v>827</v>
      </c>
      <c r="B8" t="s">
        <v>836</v>
      </c>
      <c r="C8" t="s">
        <v>833</v>
      </c>
      <c r="D8">
        <v>0</v>
      </c>
      <c r="E8">
        <v>133</v>
      </c>
      <c r="F8">
        <v>290</v>
      </c>
    </row>
    <row r="9" spans="1:6" ht="15">
      <c r="A9" t="s">
        <v>827</v>
      </c>
      <c r="B9" t="s">
        <v>837</v>
      </c>
      <c r="C9" t="s">
        <v>838</v>
      </c>
      <c r="D9">
        <v>0</v>
      </c>
      <c r="E9">
        <v>128</v>
      </c>
      <c r="F9">
        <v>260</v>
      </c>
    </row>
    <row r="10" spans="1:6" ht="15">
      <c r="A10" t="s">
        <v>827</v>
      </c>
      <c r="B10" t="s">
        <v>839</v>
      </c>
      <c r="C10" t="s">
        <v>840</v>
      </c>
      <c r="D10">
        <v>0</v>
      </c>
      <c r="E10">
        <v>2611</v>
      </c>
      <c r="F10">
        <v>13385.25</v>
      </c>
    </row>
    <row r="11" spans="1:6" ht="15">
      <c r="A11" t="s">
        <v>827</v>
      </c>
      <c r="B11" t="s">
        <v>841</v>
      </c>
      <c r="C11" t="s">
        <v>842</v>
      </c>
      <c r="D11">
        <v>0</v>
      </c>
      <c r="E11">
        <v>79</v>
      </c>
      <c r="F11">
        <v>160</v>
      </c>
    </row>
    <row r="12" spans="1:6" ht="15">
      <c r="A12" t="s">
        <v>827</v>
      </c>
      <c r="B12" t="s">
        <v>843</v>
      </c>
      <c r="C12" t="s">
        <v>831</v>
      </c>
      <c r="D12">
        <v>0</v>
      </c>
      <c r="E12">
        <v>110</v>
      </c>
      <c r="F12">
        <v>220</v>
      </c>
    </row>
    <row r="13" spans="1:6" ht="15">
      <c r="A13" t="s">
        <v>827</v>
      </c>
      <c r="B13" t="s">
        <v>844</v>
      </c>
      <c r="C13" t="s">
        <v>831</v>
      </c>
      <c r="D13">
        <v>0</v>
      </c>
      <c r="E13">
        <v>534</v>
      </c>
      <c r="F13">
        <v>1803</v>
      </c>
    </row>
    <row r="14" spans="1:6" ht="15">
      <c r="A14" t="s">
        <v>827</v>
      </c>
      <c r="B14" t="s">
        <v>845</v>
      </c>
      <c r="C14" t="s">
        <v>842</v>
      </c>
      <c r="D14">
        <v>0</v>
      </c>
      <c r="E14">
        <v>78</v>
      </c>
      <c r="F14">
        <v>160</v>
      </c>
    </row>
    <row r="15" spans="1:6" ht="15">
      <c r="A15" t="s">
        <v>827</v>
      </c>
      <c r="B15" t="s">
        <v>846</v>
      </c>
      <c r="C15" t="s">
        <v>847</v>
      </c>
      <c r="D15">
        <v>0</v>
      </c>
      <c r="E15">
        <v>946</v>
      </c>
      <c r="F15">
        <v>1457</v>
      </c>
    </row>
    <row r="16" spans="1:6" ht="15">
      <c r="A16" t="s">
        <v>827</v>
      </c>
      <c r="B16" t="s">
        <v>848</v>
      </c>
      <c r="C16" t="s">
        <v>831</v>
      </c>
      <c r="D16">
        <v>0</v>
      </c>
      <c r="E16">
        <v>802</v>
      </c>
      <c r="F16">
        <v>1880</v>
      </c>
    </row>
    <row r="17" spans="1:6" ht="15">
      <c r="A17" t="s">
        <v>827</v>
      </c>
      <c r="B17" t="s">
        <v>849</v>
      </c>
      <c r="C17" t="s">
        <v>850</v>
      </c>
      <c r="D17">
        <v>0</v>
      </c>
      <c r="E17">
        <v>2550</v>
      </c>
      <c r="F17">
        <v>15545.526</v>
      </c>
    </row>
    <row r="18" spans="1:6" ht="15">
      <c r="A18" t="s">
        <v>827</v>
      </c>
      <c r="B18" t="s">
        <v>851</v>
      </c>
      <c r="C18" t="s">
        <v>852</v>
      </c>
      <c r="D18">
        <v>0</v>
      </c>
      <c r="E18">
        <v>439</v>
      </c>
      <c r="F18">
        <v>120</v>
      </c>
    </row>
    <row r="19" spans="1:6" ht="15">
      <c r="A19" t="s">
        <v>827</v>
      </c>
      <c r="B19" t="s">
        <v>853</v>
      </c>
      <c r="C19" t="s">
        <v>852</v>
      </c>
      <c r="D19">
        <v>1</v>
      </c>
      <c r="E19">
        <v>6688</v>
      </c>
      <c r="F19">
        <v>1530</v>
      </c>
    </row>
    <row r="20" spans="1:6" ht="15">
      <c r="A20" t="s">
        <v>827</v>
      </c>
      <c r="B20" t="s">
        <v>854</v>
      </c>
      <c r="C20" t="s">
        <v>852</v>
      </c>
      <c r="D20">
        <v>0</v>
      </c>
      <c r="E20">
        <v>1260</v>
      </c>
      <c r="F20">
        <v>160</v>
      </c>
    </row>
    <row r="21" spans="1:6" ht="15">
      <c r="A21" t="s">
        <v>827</v>
      </c>
      <c r="B21" t="s">
        <v>855</v>
      </c>
      <c r="C21" t="s">
        <v>833</v>
      </c>
      <c r="D21">
        <v>0</v>
      </c>
      <c r="E21">
        <v>327</v>
      </c>
      <c r="F21">
        <v>90</v>
      </c>
    </row>
    <row r="22" spans="1:6" ht="15">
      <c r="A22" t="s">
        <v>827</v>
      </c>
      <c r="B22" t="s">
        <v>856</v>
      </c>
      <c r="C22" t="s">
        <v>857</v>
      </c>
      <c r="D22">
        <v>0</v>
      </c>
      <c r="E22">
        <v>0</v>
      </c>
      <c r="F22">
        <v>10470.977</v>
      </c>
    </row>
    <row r="23" spans="1:6" ht="15">
      <c r="A23" t="s">
        <v>827</v>
      </c>
      <c r="B23" t="s">
        <v>858</v>
      </c>
      <c r="C23" t="s">
        <v>859</v>
      </c>
      <c r="D23">
        <v>0</v>
      </c>
      <c r="E23">
        <v>2951</v>
      </c>
      <c r="F23">
        <v>33846.98</v>
      </c>
    </row>
    <row r="24" spans="1:6" ht="15">
      <c r="A24" t="s">
        <v>827</v>
      </c>
      <c r="B24" t="s">
        <v>860</v>
      </c>
      <c r="C24" t="s">
        <v>838</v>
      </c>
      <c r="D24">
        <v>0</v>
      </c>
      <c r="E24">
        <v>167</v>
      </c>
      <c r="F24">
        <v>500</v>
      </c>
    </row>
    <row r="25" spans="1:6" ht="15">
      <c r="A25" t="s">
        <v>827</v>
      </c>
      <c r="B25" t="s">
        <v>861</v>
      </c>
      <c r="C25" t="s">
        <v>838</v>
      </c>
      <c r="D25">
        <v>0</v>
      </c>
      <c r="E25">
        <v>26</v>
      </c>
      <c r="F25">
        <v>50</v>
      </c>
    </row>
    <row r="26" spans="1:6" ht="15">
      <c r="A26" t="s">
        <v>827</v>
      </c>
      <c r="B26" t="s">
        <v>862</v>
      </c>
      <c r="C26" t="s">
        <v>842</v>
      </c>
      <c r="D26">
        <v>0</v>
      </c>
      <c r="E26">
        <v>53</v>
      </c>
      <c r="F26">
        <v>110</v>
      </c>
    </row>
    <row r="27" spans="1:6" ht="15">
      <c r="A27" t="s">
        <v>827</v>
      </c>
      <c r="B27" t="s">
        <v>863</v>
      </c>
      <c r="C27" t="s">
        <v>864</v>
      </c>
      <c r="D27">
        <v>0</v>
      </c>
      <c r="E27">
        <v>8100</v>
      </c>
      <c r="F27">
        <v>3250</v>
      </c>
    </row>
    <row r="28" spans="1:6" ht="15">
      <c r="A28" t="s">
        <v>827</v>
      </c>
      <c r="B28" t="s">
        <v>865</v>
      </c>
      <c r="C28" t="s">
        <v>866</v>
      </c>
      <c r="D28">
        <v>0</v>
      </c>
      <c r="E28">
        <v>438</v>
      </c>
      <c r="F28">
        <v>1852</v>
      </c>
    </row>
    <row r="29" spans="1:6" ht="15">
      <c r="A29" t="s">
        <v>827</v>
      </c>
      <c r="B29" t="s">
        <v>867</v>
      </c>
      <c r="C29" t="s">
        <v>868</v>
      </c>
      <c r="D29">
        <v>0</v>
      </c>
      <c r="E29">
        <v>304</v>
      </c>
      <c r="F29">
        <v>1110</v>
      </c>
    </row>
    <row r="30" spans="1:6" ht="15">
      <c r="A30" t="s">
        <v>827</v>
      </c>
      <c r="B30" t="s">
        <v>869</v>
      </c>
      <c r="C30" t="s">
        <v>870</v>
      </c>
      <c r="D30">
        <v>0</v>
      </c>
      <c r="E30">
        <v>6054</v>
      </c>
      <c r="F30">
        <v>43045</v>
      </c>
    </row>
    <row r="31" spans="1:6" ht="15">
      <c r="A31" t="s">
        <v>827</v>
      </c>
      <c r="B31" t="s">
        <v>871</v>
      </c>
      <c r="C31" t="s">
        <v>872</v>
      </c>
      <c r="D31">
        <v>0</v>
      </c>
      <c r="E31">
        <v>2386</v>
      </c>
      <c r="F31">
        <v>11010.8</v>
      </c>
    </row>
    <row r="32" spans="1:6" ht="15">
      <c r="A32" t="s">
        <v>827</v>
      </c>
      <c r="B32" t="s">
        <v>873</v>
      </c>
      <c r="C32" t="s">
        <v>852</v>
      </c>
      <c r="D32">
        <v>0</v>
      </c>
      <c r="E32">
        <v>2755</v>
      </c>
      <c r="F32">
        <v>320</v>
      </c>
    </row>
    <row r="33" spans="1:6" ht="15">
      <c r="A33" t="s">
        <v>827</v>
      </c>
      <c r="B33" t="s">
        <v>874</v>
      </c>
      <c r="C33" t="s">
        <v>852</v>
      </c>
      <c r="D33">
        <v>0</v>
      </c>
      <c r="E33">
        <v>2871</v>
      </c>
      <c r="F33">
        <v>320</v>
      </c>
    </row>
    <row r="34" spans="1:6" ht="15">
      <c r="A34" t="s">
        <v>827</v>
      </c>
      <c r="B34" t="s">
        <v>875</v>
      </c>
      <c r="C34" t="s">
        <v>870</v>
      </c>
      <c r="D34">
        <v>0</v>
      </c>
      <c r="E34">
        <v>1026</v>
      </c>
      <c r="F34">
        <v>3703</v>
      </c>
    </row>
    <row r="35" spans="1:6" ht="15">
      <c r="A35" t="s">
        <v>827</v>
      </c>
      <c r="B35" t="s">
        <v>876</v>
      </c>
      <c r="C35" t="s">
        <v>877</v>
      </c>
      <c r="D35">
        <v>0</v>
      </c>
      <c r="E35">
        <v>0</v>
      </c>
      <c r="F35">
        <v>330</v>
      </c>
    </row>
    <row r="36" spans="1:6" ht="15">
      <c r="A36" t="s">
        <v>827</v>
      </c>
      <c r="B36" t="s">
        <v>878</v>
      </c>
      <c r="C36" t="s">
        <v>831</v>
      </c>
      <c r="D36">
        <v>0</v>
      </c>
      <c r="E36">
        <v>1268</v>
      </c>
      <c r="F36">
        <v>120</v>
      </c>
    </row>
    <row r="37" spans="1:6" ht="15">
      <c r="A37" t="s">
        <v>827</v>
      </c>
      <c r="B37" t="s">
        <v>879</v>
      </c>
      <c r="C37" t="s">
        <v>880</v>
      </c>
      <c r="D37">
        <v>0</v>
      </c>
      <c r="E37">
        <v>674</v>
      </c>
      <c r="F37">
        <v>33</v>
      </c>
    </row>
    <row r="38" spans="1:6" ht="15">
      <c r="A38" t="s">
        <v>827</v>
      </c>
      <c r="B38" t="s">
        <v>881</v>
      </c>
      <c r="C38" t="s">
        <v>882</v>
      </c>
      <c r="D38">
        <v>0</v>
      </c>
      <c r="E38">
        <v>3604</v>
      </c>
      <c r="F38">
        <v>177</v>
      </c>
    </row>
    <row r="39" spans="1:6" ht="15">
      <c r="A39" t="s">
        <v>827</v>
      </c>
      <c r="B39" t="s">
        <v>876</v>
      </c>
      <c r="C39" t="s">
        <v>883</v>
      </c>
      <c r="D39">
        <v>0</v>
      </c>
      <c r="E39">
        <v>0</v>
      </c>
      <c r="F39">
        <v>393.575</v>
      </c>
    </row>
    <row r="40" spans="1:6" ht="15">
      <c r="A40" t="s">
        <v>827</v>
      </c>
      <c r="B40" t="s">
        <v>876</v>
      </c>
      <c r="C40" t="s">
        <v>884</v>
      </c>
      <c r="D40">
        <v>0</v>
      </c>
      <c r="E40">
        <v>0</v>
      </c>
      <c r="F40">
        <v>625</v>
      </c>
    </row>
    <row r="41" spans="1:6" ht="15">
      <c r="A41" t="s">
        <v>827</v>
      </c>
      <c r="B41" t="s">
        <v>876</v>
      </c>
      <c r="C41" t="s">
        <v>885</v>
      </c>
      <c r="D41">
        <v>0</v>
      </c>
      <c r="E41">
        <v>0</v>
      </c>
      <c r="F41">
        <v>2501.9</v>
      </c>
    </row>
    <row r="42" spans="1:6" ht="15">
      <c r="A42" t="s">
        <v>827</v>
      </c>
      <c r="B42" t="s">
        <v>886</v>
      </c>
      <c r="C42" t="s">
        <v>887</v>
      </c>
      <c r="F42">
        <v>370</v>
      </c>
    </row>
    <row r="43" spans="1:6" ht="15">
      <c r="A43" t="s">
        <v>827</v>
      </c>
      <c r="B43" t="s">
        <v>888</v>
      </c>
      <c r="C43" t="s">
        <v>889</v>
      </c>
      <c r="E43">
        <v>48</v>
      </c>
      <c r="F43">
        <v>20</v>
      </c>
    </row>
    <row r="45" spans="1:6" ht="15">
      <c r="A45" t="s">
        <v>890</v>
      </c>
      <c r="B45" t="s">
        <v>891</v>
      </c>
      <c r="C45" t="s">
        <v>892</v>
      </c>
      <c r="D45">
        <v>0</v>
      </c>
      <c r="E45">
        <v>132</v>
      </c>
      <c r="F45">
        <v>260</v>
      </c>
    </row>
    <row r="46" spans="1:6" ht="15">
      <c r="A46" t="s">
        <v>890</v>
      </c>
      <c r="B46" t="s">
        <v>893</v>
      </c>
      <c r="C46" t="s">
        <v>894</v>
      </c>
      <c r="D46">
        <v>1</v>
      </c>
      <c r="E46">
        <v>6784</v>
      </c>
      <c r="F46">
        <v>6907.779</v>
      </c>
    </row>
    <row r="47" spans="1:6" ht="15">
      <c r="A47" t="s">
        <v>890</v>
      </c>
      <c r="B47" t="s">
        <v>895</v>
      </c>
      <c r="C47" t="s">
        <v>896</v>
      </c>
      <c r="D47">
        <v>0</v>
      </c>
      <c r="E47">
        <v>356</v>
      </c>
      <c r="F47">
        <v>10980.705</v>
      </c>
    </row>
    <row r="48" spans="1:6" ht="15">
      <c r="A48" t="s">
        <v>890</v>
      </c>
      <c r="B48" t="s">
        <v>897</v>
      </c>
      <c r="C48" t="s">
        <v>898</v>
      </c>
      <c r="D48">
        <v>0</v>
      </c>
      <c r="E48">
        <v>547</v>
      </c>
      <c r="F48">
        <v>14252.834</v>
      </c>
    </row>
    <row r="49" spans="1:6" ht="15">
      <c r="A49" t="s">
        <v>890</v>
      </c>
      <c r="B49" t="s">
        <v>899</v>
      </c>
      <c r="C49" t="s">
        <v>900</v>
      </c>
      <c r="D49">
        <v>0</v>
      </c>
      <c r="E49">
        <v>1136</v>
      </c>
      <c r="F49">
        <v>4093</v>
      </c>
    </row>
    <row r="50" spans="1:6" ht="15">
      <c r="A50" t="s">
        <v>890</v>
      </c>
      <c r="B50" t="s">
        <v>901</v>
      </c>
      <c r="C50" t="s">
        <v>902</v>
      </c>
      <c r="D50">
        <v>0</v>
      </c>
      <c r="E50">
        <v>317</v>
      </c>
      <c r="F50">
        <v>10</v>
      </c>
    </row>
    <row r="51" spans="1:6" ht="15">
      <c r="A51" t="s">
        <v>890</v>
      </c>
      <c r="B51" t="s">
        <v>903</v>
      </c>
      <c r="C51" t="s">
        <v>904</v>
      </c>
      <c r="D51">
        <v>0</v>
      </c>
      <c r="E51">
        <v>86</v>
      </c>
      <c r="F51">
        <v>40</v>
      </c>
    </row>
    <row r="52" spans="1:6" ht="15">
      <c r="A52" t="s">
        <v>890</v>
      </c>
      <c r="B52" t="s">
        <v>905</v>
      </c>
      <c r="C52" t="s">
        <v>904</v>
      </c>
      <c r="D52">
        <v>0</v>
      </c>
      <c r="E52">
        <v>115</v>
      </c>
      <c r="F52">
        <v>60</v>
      </c>
    </row>
    <row r="53" spans="1:6" ht="15">
      <c r="A53" t="s">
        <v>890</v>
      </c>
      <c r="B53" t="s">
        <v>906</v>
      </c>
      <c r="C53" t="s">
        <v>904</v>
      </c>
      <c r="D53">
        <v>0</v>
      </c>
      <c r="E53">
        <v>216</v>
      </c>
      <c r="F53">
        <v>110</v>
      </c>
    </row>
    <row r="54" spans="1:6" ht="15">
      <c r="A54" t="s">
        <v>890</v>
      </c>
      <c r="B54" t="s">
        <v>907</v>
      </c>
      <c r="C54" t="s">
        <v>908</v>
      </c>
      <c r="D54">
        <v>1</v>
      </c>
      <c r="E54">
        <v>161</v>
      </c>
      <c r="F54">
        <v>500</v>
      </c>
    </row>
    <row r="55" spans="1:6" ht="15">
      <c r="A55" t="s">
        <v>890</v>
      </c>
      <c r="B55" t="s">
        <v>876</v>
      </c>
      <c r="C55" t="s">
        <v>909</v>
      </c>
      <c r="D55">
        <v>0</v>
      </c>
      <c r="E55">
        <v>0</v>
      </c>
      <c r="F55">
        <v>113105.287</v>
      </c>
    </row>
    <row r="56" spans="1:6" ht="15">
      <c r="A56" t="s">
        <v>890</v>
      </c>
      <c r="B56" t="s">
        <v>910</v>
      </c>
      <c r="C56" t="s">
        <v>904</v>
      </c>
      <c r="D56">
        <v>0</v>
      </c>
      <c r="E56">
        <v>514</v>
      </c>
      <c r="F56">
        <v>440</v>
      </c>
    </row>
    <row r="57" spans="1:6" ht="15">
      <c r="A57" t="s">
        <v>890</v>
      </c>
      <c r="B57" t="s">
        <v>911</v>
      </c>
      <c r="C57" t="s">
        <v>912</v>
      </c>
      <c r="D57">
        <v>0</v>
      </c>
      <c r="E57">
        <v>412</v>
      </c>
      <c r="F57">
        <v>620</v>
      </c>
    </row>
    <row r="58" spans="1:6" ht="15">
      <c r="A58" t="s">
        <v>890</v>
      </c>
      <c r="B58" t="s">
        <v>913</v>
      </c>
      <c r="C58" t="s">
        <v>914</v>
      </c>
      <c r="D58">
        <v>0</v>
      </c>
      <c r="E58">
        <v>3316</v>
      </c>
      <c r="F58">
        <v>30846.863</v>
      </c>
    </row>
    <row r="59" spans="1:6" ht="15">
      <c r="A59" t="s">
        <v>890</v>
      </c>
      <c r="B59" t="s">
        <v>915</v>
      </c>
      <c r="C59" t="s">
        <v>904</v>
      </c>
      <c r="D59">
        <v>0</v>
      </c>
      <c r="E59">
        <v>101</v>
      </c>
      <c r="F59">
        <v>40</v>
      </c>
    </row>
    <row r="60" spans="1:6" ht="15">
      <c r="A60" t="s">
        <v>890</v>
      </c>
      <c r="B60" t="s">
        <v>876</v>
      </c>
      <c r="C60" t="s">
        <v>916</v>
      </c>
      <c r="D60">
        <v>0</v>
      </c>
      <c r="E60">
        <v>0</v>
      </c>
      <c r="F60">
        <v>36837.051</v>
      </c>
    </row>
    <row r="61" spans="1:6" ht="15">
      <c r="A61" t="s">
        <v>890</v>
      </c>
      <c r="B61" t="s">
        <v>917</v>
      </c>
      <c r="C61" t="s">
        <v>918</v>
      </c>
      <c r="D61">
        <v>0</v>
      </c>
      <c r="E61">
        <v>1040</v>
      </c>
      <c r="F61">
        <v>40</v>
      </c>
    </row>
    <row r="62" spans="1:6" ht="15">
      <c r="A62" t="s">
        <v>890</v>
      </c>
      <c r="B62" t="s">
        <v>919</v>
      </c>
      <c r="C62" t="s">
        <v>920</v>
      </c>
      <c r="D62">
        <v>0</v>
      </c>
      <c r="E62">
        <v>1106</v>
      </c>
      <c r="F62">
        <v>559.96</v>
      </c>
    </row>
    <row r="63" spans="1:6" ht="15">
      <c r="A63" t="s">
        <v>890</v>
      </c>
      <c r="B63" t="s">
        <v>921</v>
      </c>
      <c r="C63" t="s">
        <v>920</v>
      </c>
      <c r="D63">
        <v>0</v>
      </c>
      <c r="E63">
        <v>638</v>
      </c>
      <c r="F63">
        <v>330.68</v>
      </c>
    </row>
    <row r="64" spans="1:6" ht="15">
      <c r="A64" t="s">
        <v>890</v>
      </c>
      <c r="B64" t="s">
        <v>922</v>
      </c>
      <c r="C64" t="s">
        <v>920</v>
      </c>
      <c r="D64">
        <v>0</v>
      </c>
      <c r="E64">
        <v>76</v>
      </c>
      <c r="F64">
        <v>55.16</v>
      </c>
    </row>
    <row r="65" spans="1:6" ht="15">
      <c r="A65" t="s">
        <v>890</v>
      </c>
      <c r="B65" t="s">
        <v>923</v>
      </c>
      <c r="C65" t="s">
        <v>920</v>
      </c>
      <c r="D65">
        <v>0</v>
      </c>
      <c r="E65">
        <v>1334</v>
      </c>
      <c r="F65">
        <v>200.04</v>
      </c>
    </row>
    <row r="66" spans="1:6" ht="15">
      <c r="A66" t="s">
        <v>890</v>
      </c>
      <c r="B66" t="s">
        <v>924</v>
      </c>
      <c r="C66" t="s">
        <v>925</v>
      </c>
      <c r="F66">
        <v>6445.412</v>
      </c>
    </row>
    <row r="67" spans="1:6" ht="15">
      <c r="A67" t="s">
        <v>890</v>
      </c>
      <c r="B67" t="s">
        <v>926</v>
      </c>
      <c r="C67" t="s">
        <v>927</v>
      </c>
      <c r="E67">
        <v>2843</v>
      </c>
      <c r="F67">
        <v>140</v>
      </c>
    </row>
    <row r="68" spans="1:6" ht="15">
      <c r="A68" t="s">
        <v>890</v>
      </c>
      <c r="B68" t="s">
        <v>928</v>
      </c>
      <c r="C68" t="s">
        <v>904</v>
      </c>
      <c r="E68">
        <v>373</v>
      </c>
      <c r="F68">
        <v>0.001</v>
      </c>
    </row>
    <row r="69" spans="1:6" ht="15">
      <c r="A69" t="s">
        <v>890</v>
      </c>
      <c r="B69" t="s">
        <v>929</v>
      </c>
      <c r="C69" t="s">
        <v>904</v>
      </c>
      <c r="E69">
        <v>8181</v>
      </c>
      <c r="F69">
        <v>0.001</v>
      </c>
    </row>
    <row r="71" spans="1:6" ht="15">
      <c r="A71" t="s">
        <v>930</v>
      </c>
      <c r="B71" t="s">
        <v>931</v>
      </c>
      <c r="C71" t="s">
        <v>904</v>
      </c>
      <c r="E71">
        <v>701</v>
      </c>
      <c r="F71">
        <v>250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5"/>
  <sheetViews>
    <sheetView view="pageLayout" workbookViewId="0" topLeftCell="A1">
      <selection activeCell="C23" sqref="C23"/>
    </sheetView>
  </sheetViews>
  <sheetFormatPr defaultColWidth="9.140625" defaultRowHeight="15"/>
  <cols>
    <col min="1" max="1" width="87.7109375" style="0" customWidth="1"/>
    <col min="2" max="3" width="15.7109375" style="0" customWidth="1"/>
  </cols>
  <sheetData>
    <row r="1" spans="1:3" ht="15">
      <c r="A1" s="411" t="s">
        <v>796</v>
      </c>
      <c r="B1" s="412"/>
      <c r="C1" s="413"/>
    </row>
    <row r="2" spans="1:3" ht="15">
      <c r="A2" s="379" t="s">
        <v>729</v>
      </c>
      <c r="B2" s="412"/>
      <c r="C2" s="413"/>
    </row>
    <row r="5" spans="1:3" ht="15.75">
      <c r="A5" s="167" t="s">
        <v>34</v>
      </c>
      <c r="B5" s="167" t="s">
        <v>253</v>
      </c>
      <c r="C5" s="168" t="s">
        <v>252</v>
      </c>
    </row>
    <row r="6" spans="1:3" ht="18" customHeight="1">
      <c r="A6" s="160" t="s">
        <v>689</v>
      </c>
      <c r="B6" s="161">
        <v>120904836</v>
      </c>
      <c r="C6" s="161">
        <v>120904836</v>
      </c>
    </row>
    <row r="7" spans="1:3" ht="18" customHeight="1">
      <c r="A7" s="160" t="s">
        <v>690</v>
      </c>
      <c r="B7" s="161">
        <v>37569195</v>
      </c>
      <c r="C7" s="161">
        <v>37569195</v>
      </c>
    </row>
    <row r="8" spans="1:3" ht="18" customHeight="1">
      <c r="A8" s="159" t="s">
        <v>691</v>
      </c>
      <c r="B8" s="162">
        <f>B6-B7</f>
        <v>83335641</v>
      </c>
      <c r="C8" s="162">
        <f>C6-C7</f>
        <v>83335641</v>
      </c>
    </row>
    <row r="9" spans="1:3" ht="18" customHeight="1">
      <c r="A9" s="160" t="s">
        <v>692</v>
      </c>
      <c r="B9" s="161">
        <v>42815335</v>
      </c>
      <c r="C9" s="161">
        <v>42815335</v>
      </c>
    </row>
    <row r="10" spans="1:3" ht="18" customHeight="1">
      <c r="A10" s="160" t="s">
        <v>693</v>
      </c>
      <c r="B10" s="161">
        <v>703748</v>
      </c>
      <c r="C10" s="161">
        <v>703748</v>
      </c>
    </row>
    <row r="11" spans="1:3" ht="18" customHeight="1">
      <c r="A11" s="159" t="s">
        <v>694</v>
      </c>
      <c r="B11" s="162">
        <f>B9-B10</f>
        <v>42111587</v>
      </c>
      <c r="C11" s="162">
        <f>C9-C10</f>
        <v>42111587</v>
      </c>
    </row>
    <row r="12" spans="1:3" ht="18" customHeight="1">
      <c r="A12" s="163" t="s">
        <v>695</v>
      </c>
      <c r="B12" s="164">
        <f>B8+B11</f>
        <v>125447228</v>
      </c>
      <c r="C12" s="164">
        <f>C8+C11</f>
        <v>125447228</v>
      </c>
    </row>
    <row r="13" spans="1:3" ht="18" customHeight="1">
      <c r="A13" s="160" t="s">
        <v>696</v>
      </c>
      <c r="B13" s="161"/>
      <c r="C13" s="8"/>
    </row>
    <row r="14" spans="1:3" ht="18" customHeight="1">
      <c r="A14" s="160" t="s">
        <v>697</v>
      </c>
      <c r="B14" s="161"/>
      <c r="C14" s="8"/>
    </row>
    <row r="15" spans="1:3" ht="18" customHeight="1">
      <c r="A15" s="159" t="s">
        <v>698</v>
      </c>
      <c r="B15" s="162"/>
      <c r="C15" s="8"/>
    </row>
    <row r="16" spans="1:3" ht="18" customHeight="1">
      <c r="A16" s="160" t="s">
        <v>699</v>
      </c>
      <c r="B16" s="161"/>
      <c r="C16" s="8"/>
    </row>
    <row r="17" spans="1:3" ht="18" customHeight="1">
      <c r="A17" s="160" t="s">
        <v>700</v>
      </c>
      <c r="B17" s="161"/>
      <c r="C17" s="8"/>
    </row>
    <row r="18" spans="1:3" ht="18" customHeight="1">
      <c r="A18" s="159" t="s">
        <v>701</v>
      </c>
      <c r="B18" s="162"/>
      <c r="C18" s="8"/>
    </row>
    <row r="19" spans="1:3" ht="18" customHeight="1">
      <c r="A19" s="170" t="s">
        <v>702</v>
      </c>
      <c r="B19" s="171"/>
      <c r="C19" s="172"/>
    </row>
    <row r="20" spans="1:3" ht="18" customHeight="1">
      <c r="A20" s="159" t="s">
        <v>703</v>
      </c>
      <c r="B20" s="162">
        <f>B12+B19</f>
        <v>125447228</v>
      </c>
      <c r="C20" s="162">
        <f>C12+C19</f>
        <v>125447228</v>
      </c>
    </row>
    <row r="21" spans="1:3" ht="18" customHeight="1">
      <c r="A21" s="163" t="s">
        <v>704</v>
      </c>
      <c r="B21" s="164">
        <v>0</v>
      </c>
      <c r="C21" s="164">
        <v>0</v>
      </c>
    </row>
    <row r="22" spans="1:3" ht="18" customHeight="1">
      <c r="A22" s="163" t="s">
        <v>705</v>
      </c>
      <c r="B22" s="164">
        <f>B12-B21</f>
        <v>125447228</v>
      </c>
      <c r="C22" s="164">
        <f>C12-C21</f>
        <v>125447228</v>
      </c>
    </row>
    <row r="23" spans="1:3" ht="18" customHeight="1">
      <c r="A23" s="170" t="s">
        <v>706</v>
      </c>
      <c r="B23" s="171" t="s">
        <v>712</v>
      </c>
      <c r="C23" s="172"/>
    </row>
    <row r="24" spans="1:3" ht="18" customHeight="1">
      <c r="A24" s="170" t="s">
        <v>707</v>
      </c>
      <c r="B24" s="171"/>
      <c r="C24" s="172"/>
    </row>
    <row r="25" spans="1:3" ht="18" customHeight="1">
      <c r="A25" s="173" t="s">
        <v>708</v>
      </c>
      <c r="B25" s="169"/>
      <c r="C25" s="169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&amp;L&amp;"-,Félkövér"Fertőboz Község Önkormányzata &amp;C&amp;"-,Félkövér"2022.évi Zárszámadás &amp;R&amp;"-,Félkövér"9.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2023-05-25T08:24:16Z</cp:lastPrinted>
  <dcterms:created xsi:type="dcterms:W3CDTF">2014-01-03T21:48:14Z</dcterms:created>
  <dcterms:modified xsi:type="dcterms:W3CDTF">2023-05-31T05:49:50Z</dcterms:modified>
  <cp:category/>
  <cp:version/>
  <cp:contentType/>
  <cp:contentStatus/>
</cp:coreProperties>
</file>