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kiemelt előirányzat" sheetId="1" r:id="rId1"/>
    <sheet name="Kiadások " sheetId="2" r:id="rId2"/>
    <sheet name="Bevételek " sheetId="3" r:id="rId3"/>
    <sheet name="beruházások felújítások" sheetId="4" r:id="rId4"/>
    <sheet name="szociális és átadott" sheetId="5" r:id="rId5"/>
    <sheet name="MŰK-FELH" sheetId="6" r:id="rId6"/>
    <sheet name="létszám" sheetId="7" r:id="rId7"/>
    <sheet name="EI FELHASZN TERV" sheetId="8" r:id="rId8"/>
    <sheet name="KÖZVETETT" sheetId="9" r:id="rId9"/>
    <sheet name="Gördülő" sheetId="10" r:id="rId10"/>
  </sheets>
  <definedNames>
    <definedName name="_xlnm.Print_Area" localSheetId="7">'EI FELHASZN TERV'!$A$1:$Q$34</definedName>
    <definedName name="_xlnm.Print_Area" localSheetId="8">'KÖZVETETT'!$A$1:$D$22</definedName>
    <definedName name="pr232" localSheetId="8">'KÖZVETETT'!#REF!</definedName>
    <definedName name="pr232" localSheetId="5">'MŰK-FELH'!#REF!</definedName>
    <definedName name="pr233" localSheetId="8">'KÖZVETETT'!#REF!</definedName>
    <definedName name="pr233" localSheetId="5">'MŰK-FELH'!#REF!</definedName>
    <definedName name="pr234" localSheetId="8">'KÖZVETETT'!#REF!</definedName>
    <definedName name="pr234" localSheetId="5">'MŰK-FELH'!#REF!</definedName>
    <definedName name="pr235" localSheetId="8">'KÖZVETETT'!#REF!</definedName>
    <definedName name="pr235" localSheetId="5">'MŰK-FELH'!#REF!</definedName>
    <definedName name="pr236" localSheetId="8">'KÖZVETETT'!#REF!</definedName>
    <definedName name="pr236" localSheetId="5">'MŰK-FELH'!#REF!</definedName>
    <definedName name="pr312" localSheetId="8">'KÖZVETETT'!#REF!</definedName>
    <definedName name="pr312" localSheetId="5">'MŰK-FELH'!#REF!</definedName>
    <definedName name="pr313" localSheetId="8">'KÖZVETETT'!#REF!</definedName>
    <definedName name="pr313" localSheetId="5">'MŰK-FELH'!#REF!</definedName>
    <definedName name="pr314" localSheetId="8">'KÖZVETETT'!#REF!</definedName>
    <definedName name="pr314" localSheetId="5">'MŰK-FELH'!#REF!</definedName>
    <definedName name="pr315" localSheetId="8">'KÖZVETETT'!#REF!</definedName>
    <definedName name="pr315" localSheetId="5">'MŰK-FELH'!#REF!</definedName>
  </definedNames>
  <calcPr fullCalcOnLoad="1"/>
</workbook>
</file>

<file path=xl/sharedStrings.xml><?xml version="1.0" encoding="utf-8"?>
<sst xmlns="http://schemas.openxmlformats.org/spreadsheetml/2006/main" count="693" uniqueCount="615">
  <si>
    <t>Beruházások</t>
  </si>
  <si>
    <t>Felújítások</t>
  </si>
  <si>
    <t>Önkormányzati szinten az alábbi közvetett támogatások szerepelnek a költségvetésben:</t>
  </si>
  <si>
    <r>
      <t xml:space="preserve">a)          </t>
    </r>
    <r>
      <rPr>
        <sz val="14"/>
        <color indexed="8"/>
        <rFont val="Times New Roman"/>
        <family val="1"/>
      </rPr>
      <t xml:space="preserve">ellátottak térítési díjának, illetve kártérítésének méltányossági alapon történő elengedésének összege: </t>
    </r>
  </si>
  <si>
    <r>
      <t xml:space="preserve">b)          </t>
    </r>
    <r>
      <rPr>
        <sz val="14"/>
        <color indexed="8"/>
        <rFont val="Times New Roman"/>
        <family val="1"/>
      </rPr>
      <t xml:space="preserve">lakosság részére lakásépítéshez, lakásfelújításhoz nyújtott kölcsönök elengedésének összege: </t>
    </r>
  </si>
  <si>
    <r>
      <t xml:space="preserve">c)           </t>
    </r>
    <r>
      <rPr>
        <sz val="14"/>
        <color indexed="8"/>
        <rFont val="Times New Roman"/>
        <family val="1"/>
      </rPr>
      <t>helyi adónál, gépjárműadónál biztosított kedvezmény, mentesség összege adónemenként</t>
    </r>
  </si>
  <si>
    <r>
      <t xml:space="preserve">d)          </t>
    </r>
    <r>
      <rPr>
        <sz val="14"/>
        <color indexed="8"/>
        <rFont val="Times New Roman"/>
        <family val="1"/>
      </rPr>
      <t xml:space="preserve">helyiségek, eszközök hasznosításából származó bevételből nyújtott kedvezmény, mentesség összege: </t>
    </r>
  </si>
  <si>
    <t xml:space="preserve">              gépjárműadó: </t>
  </si>
  <si>
    <t xml:space="preserve">              mely a tv. szerint kötelezően biztosítandó mentességeket és kedvezményeket jelenti</t>
  </si>
  <si>
    <r>
      <t xml:space="preserve">e)         </t>
    </r>
    <r>
      <rPr>
        <sz val="14"/>
        <color indexed="8"/>
        <rFont val="Times New Roman"/>
        <family val="1"/>
      </rPr>
      <t xml:space="preserve"> egyéb nyújtott kedvezmény, vagy kölcsön elengedésének összege:</t>
    </r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</si>
  <si>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</si>
  <si>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</si>
  <si>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</si>
  <si>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</si>
  <si>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</si>
  <si>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</si>
  <si>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</si>
  <si>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</si>
  <si>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</si>
  <si>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</si>
  <si>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</si>
  <si>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</si>
  <si>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</si>
  <si>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</si>
  <si>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</si>
  <si>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</si>
  <si>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</si>
  <si>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</si>
  <si>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</si>
  <si>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</si>
  <si>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</si>
  <si>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</si>
  <si>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</si>
  <si>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</si>
  <si>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</si>
  <si>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</si>
  <si>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</si>
  <si>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 ELŐIRÁNYZATOK</t>
  </si>
  <si>
    <r>
      <t>BERUHÁZÁSI</t>
    </r>
    <r>
      <rPr>
        <sz val="10"/>
        <rFont val="Times New Roman"/>
        <family val="1"/>
      </rPr>
      <t xml:space="preserve"> kiadások</t>
    </r>
  </si>
  <si>
    <t>Település üzemeltetés kiadásai</t>
  </si>
  <si>
    <t>Önkormányzati vagyonnal való gazdálkodás</t>
  </si>
  <si>
    <t>Beruházási kiadások összesen:</t>
  </si>
  <si>
    <r>
      <t xml:space="preserve">FELÚJÍTÁSI </t>
    </r>
    <r>
      <rPr>
        <sz val="10"/>
        <rFont val="Times New Roman"/>
        <family val="1"/>
      </rPr>
      <t>kiadások</t>
    </r>
  </si>
  <si>
    <t>Víz termelés-kezelés-ellátás</t>
  </si>
  <si>
    <t>Szennyvíz gyűjtése, tisztítása, elhelyezése</t>
  </si>
  <si>
    <t>Felújítási kiadások összesen:</t>
  </si>
  <si>
    <t>Egyéb felhalmozási kiadások</t>
  </si>
  <si>
    <t>ÖNKORMÁNYZATI ELŐIRÁNYZATOK</t>
  </si>
  <si>
    <t>MINDÖSSZESEN</t>
  </si>
  <si>
    <t>eredeti ei.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</si>
  <si>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</si>
  <si>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</si>
  <si>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</si>
  <si>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</si>
  <si>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</si>
  <si>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</si>
  <si>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</si>
  <si>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</si>
  <si>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</si>
  <si>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</si>
  <si>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</si>
  <si>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</si>
  <si>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</si>
  <si>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</si>
  <si>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</si>
  <si>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</si>
  <si>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</si>
  <si>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</si>
  <si>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</si>
  <si>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</si>
  <si>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</si>
  <si>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</si>
  <si>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K44</t>
  </si>
  <si>
    <t>K48</t>
  </si>
  <si>
    <t>K4</t>
  </si>
  <si>
    <t>K506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</si>
  <si>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</si>
  <si>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</si>
  <si>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</si>
  <si>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</si>
  <si>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</si>
  <si>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</si>
  <si>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</si>
  <si>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</si>
  <si>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</si>
  <si>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</si>
  <si>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</si>
  <si>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</si>
  <si>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</si>
  <si>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</si>
  <si>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</si>
  <si>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</si>
  <si>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</si>
  <si>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</si>
  <si>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</si>
  <si>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</si>
  <si>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</si>
  <si>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</si>
  <si>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</si>
  <si>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</si>
  <si>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</si>
  <si>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</si>
  <si>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</si>
  <si>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</si>
  <si>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</si>
  <si>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</si>
  <si>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</si>
  <si>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</si>
  <si>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</si>
  <si>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</si>
  <si>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</si>
  <si>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</si>
  <si>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</si>
  <si>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</si>
  <si>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</si>
  <si>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</si>
  <si>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</si>
  <si>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</si>
  <si>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</si>
  <si>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</si>
  <si>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</si>
  <si>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</si>
  <si>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</si>
  <si>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</si>
  <si>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</si>
  <si>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</si>
  <si>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</si>
  <si>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</si>
  <si>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</si>
  <si>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</si>
  <si>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</si>
  <si>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</si>
  <si>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</si>
  <si>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</si>
  <si>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</si>
  <si>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</si>
  <si>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</si>
  <si>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</si>
  <si>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</si>
  <si>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</si>
  <si>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</si>
  <si>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</si>
  <si>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</si>
  <si>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</si>
  <si>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</si>
  <si>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</si>
  <si>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</si>
  <si>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</si>
  <si>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</si>
  <si>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</si>
  <si>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</si>
  <si>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</si>
  <si>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</si>
  <si>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</si>
  <si>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</si>
  <si>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</si>
  <si>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</si>
  <si>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</si>
  <si>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</si>
  <si>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</si>
  <si>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</si>
  <si>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</si>
  <si>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</si>
  <si>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</si>
  <si>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</si>
  <si>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</si>
  <si>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</si>
  <si>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</si>
  <si>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</si>
  <si>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</si>
  <si>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</si>
  <si>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</si>
  <si>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</si>
  <si>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</si>
  <si>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</si>
  <si>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</si>
  <si>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</si>
  <si>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</si>
  <si>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</si>
  <si>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</si>
  <si>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</si>
  <si>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</si>
  <si>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</si>
  <si>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</si>
  <si>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</si>
  <si>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</si>
  <si>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Ellátottak pénzbeli juttatásai </t>
  </si>
  <si>
    <t>Egyéb működési célú támogatások államháztartáson belülre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</si>
  <si>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</si>
  <si>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</si>
  <si>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</si>
  <si>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</si>
  <si>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</si>
  <si>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</si>
  <si>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</si>
  <si>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</si>
  <si>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</si>
  <si>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</si>
  <si>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</si>
  <si>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</si>
  <si>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</si>
  <si>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</si>
  <si>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</si>
  <si>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</si>
  <si>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</si>
  <si>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</si>
  <si>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</si>
  <si>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</si>
  <si>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</si>
  <si>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</si>
  <si>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</si>
  <si>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</si>
  <si>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</si>
  <si>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</si>
  <si>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</si>
  <si>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</si>
  <si>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</si>
  <si>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</si>
  <si>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</si>
  <si>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</si>
  <si>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</si>
  <si>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</si>
  <si>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</si>
  <si>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</si>
  <si>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</si>
  <si>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</si>
  <si>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</si>
  <si>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</si>
  <si>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</si>
  <si>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</si>
  <si>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</si>
  <si>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</si>
  <si>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</si>
  <si>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</si>
  <si>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</si>
  <si>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</si>
  <si>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</si>
  <si>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</si>
  <si>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</si>
  <si>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</si>
  <si>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</si>
  <si>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Működési bevételek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</si>
  <si>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</si>
  <si>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</si>
  <si>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</si>
  <si>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</si>
  <si>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</si>
  <si>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</si>
  <si>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</si>
  <si>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</si>
  <si>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</si>
  <si>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</si>
  <si>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</si>
  <si>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Összesen</t>
  </si>
  <si>
    <t>Önkormányzat</t>
  </si>
  <si>
    <t>BEVÉTELEK</t>
  </si>
  <si>
    <t>KIADÁSOK</t>
  </si>
  <si>
    <t>Működést szolgáló bevételek</t>
  </si>
  <si>
    <t>Működési kiadások</t>
  </si>
  <si>
    <t>Személyi juttatások</t>
  </si>
  <si>
    <t>Munkakadókat terhelő járulék</t>
  </si>
  <si>
    <t>Működési bevételek összesen</t>
  </si>
  <si>
    <t>Működési kiadások összesen</t>
  </si>
  <si>
    <t>Felhalmozást szolgáló bevételek</t>
  </si>
  <si>
    <t>Felhalmozási kiadások</t>
  </si>
  <si>
    <t>Felújítási kiadások</t>
  </si>
  <si>
    <t>Beruházási kiadások</t>
  </si>
  <si>
    <t>Felhalmozási bevételek összesen</t>
  </si>
  <si>
    <t>Felhalmozási kiadások összesen</t>
  </si>
  <si>
    <t>BEVÉTELEK MINDÖSSZESEN</t>
  </si>
  <si>
    <t>KIADÁSOK MINDÖSSZESEN</t>
  </si>
  <si>
    <t>Dologi kiadások</t>
  </si>
  <si>
    <t>Ellátottak pénzbeli juttatásai</t>
  </si>
  <si>
    <t>Egyéb működési kiadások</t>
  </si>
  <si>
    <t>Beruházási kiadások előzetes ÁFÁ-ja</t>
  </si>
  <si>
    <t>Felújítási előzetes ÁFÁ-ja</t>
  </si>
  <si>
    <t>Intézményfinanszírozás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</si>
  <si>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</si>
  <si>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</si>
  <si>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</si>
  <si>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</si>
  <si>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</si>
  <si>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Előző évi pénzmaradvány igénybevétele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</si>
  <si>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</si>
  <si>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</si>
  <si>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</si>
  <si>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</si>
  <si>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</si>
  <si>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</si>
  <si>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</si>
  <si>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</si>
  <si>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</si>
  <si>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</si>
  <si>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</si>
  <si>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</si>
  <si>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</si>
  <si>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Felhalmozási célú bevételek</t>
  </si>
  <si>
    <t>Átvett pénzeszközök</t>
  </si>
  <si>
    <t>Előző évi pénzmaradv.ig.v</t>
  </si>
  <si>
    <t>Bevételek összesen:</t>
  </si>
  <si>
    <t>Kiadások</t>
  </si>
  <si>
    <t>Kiadások összesen:</t>
  </si>
  <si>
    <t>Egyenleg (havi záró pénz-</t>
  </si>
  <si>
    <t>állomány)</t>
  </si>
  <si>
    <t>Munkaadókat terh.járulék</t>
  </si>
  <si>
    <t>Önkormányzatok műk. támog.</t>
  </si>
  <si>
    <t>Műk.c.támog.ÁH belül</t>
  </si>
  <si>
    <t>alpolgármester, főpolgármester-helyettes, megyei közgyűlés elnöke</t>
  </si>
  <si>
    <t>egyéb, az önkormányzat rendeletében megállapított juttatás</t>
  </si>
  <si>
    <t xml:space="preserve"> - Újszülöttek családjának támogatása</t>
  </si>
  <si>
    <t xml:space="preserve"> - Tankönyv támogatás</t>
  </si>
  <si>
    <t xml:space="preserve">Egyéb nem intézményi ellátások </t>
  </si>
  <si>
    <t xml:space="preserve"> - Hulladékgazdálkodási társulás </t>
  </si>
  <si>
    <t xml:space="preserve"> - Pereszteg Orvosi ügyelet  </t>
  </si>
  <si>
    <t xml:space="preserve">Egyéb működési célú támogatások államháztartáson kívülre </t>
  </si>
  <si>
    <t>Támogatások nyújtás   (E Ft)</t>
  </si>
  <si>
    <t>Befektetési c.értékpapír beváltása,értékesítése</t>
  </si>
  <si>
    <t>Viziközmű vagyonon végzett beruházás szükség szerint</t>
  </si>
  <si>
    <t>rendkívüli gyermekvédelmi támogatás</t>
  </si>
  <si>
    <t xml:space="preserve"> - Világörökségi tagdíj</t>
  </si>
  <si>
    <t>Belföldi értékpapír beváltása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</si>
  <si>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</si>
  <si>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</si>
  <si>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</si>
  <si>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</si>
  <si>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</si>
  <si>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</si>
  <si>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</si>
  <si>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</si>
  <si>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</si>
  <si>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</si>
  <si>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</si>
  <si>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</si>
  <si>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</si>
  <si>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</si>
  <si>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</si>
  <si>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</si>
  <si>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</si>
  <si>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</si>
  <si>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</si>
  <si>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</si>
  <si>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</si>
  <si>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</si>
  <si>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</si>
  <si>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</si>
  <si>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</si>
  <si>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</si>
  <si>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</si>
  <si>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</si>
  <si>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</si>
  <si>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</si>
  <si>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</si>
  <si>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</si>
  <si>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</si>
  <si>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</si>
  <si>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</si>
  <si>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</si>
  <si>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</si>
  <si>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</si>
  <si>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</si>
  <si>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</si>
  <si>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</si>
  <si>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</si>
  <si>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</si>
  <si>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</si>
  <si>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</si>
  <si>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</si>
  <si>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</si>
  <si>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</si>
  <si>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</si>
  <si>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</si>
  <si>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</si>
  <si>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</si>
  <si>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</si>
  <si>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</si>
  <si>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</si>
  <si>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</si>
  <si>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</si>
  <si>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</si>
  <si>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</si>
  <si>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</si>
  <si>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</si>
  <si>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</si>
  <si>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</si>
  <si>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</si>
  <si>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</si>
  <si>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</si>
  <si>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</si>
  <si>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</si>
  <si>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</si>
  <si>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</si>
  <si>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</si>
  <si>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</si>
  <si>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</si>
  <si>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</si>
  <si>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</si>
  <si>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</si>
  <si>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</si>
  <si>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</si>
  <si>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</si>
  <si>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</si>
  <si>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</si>
  <si>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</si>
  <si>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</si>
  <si>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</si>
  <si>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</si>
  <si>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</si>
  <si>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</si>
  <si>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</si>
  <si>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</si>
  <si>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</si>
  <si>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</si>
  <si>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</si>
  <si>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</si>
  <si>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</si>
  <si>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</si>
  <si>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</si>
  <si>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</si>
  <si>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</si>
  <si>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</si>
  <si>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</si>
  <si>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</si>
  <si>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</si>
  <si>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</si>
  <si>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</si>
  <si>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</si>
  <si>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</si>
  <si>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</si>
  <si>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</si>
  <si>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</si>
  <si>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</si>
  <si>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</si>
  <si>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</si>
  <si>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</si>
  <si>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</si>
  <si>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</si>
  <si>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</si>
  <si>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</si>
  <si>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</si>
  <si>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</si>
  <si>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</si>
  <si>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</si>
  <si>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</si>
  <si>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</si>
  <si>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</si>
  <si>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</si>
  <si>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</si>
  <si>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</si>
  <si>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</si>
  <si>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</si>
  <si>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</si>
  <si>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</si>
  <si>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</si>
  <si>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</si>
  <si>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</si>
  <si>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</si>
  <si>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</si>
  <si>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</si>
  <si>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</si>
  <si>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</si>
  <si>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</si>
  <si>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</si>
  <si>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</si>
  <si>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</si>
  <si>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</si>
  <si>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</si>
  <si>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</si>
  <si>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</si>
  <si>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</si>
  <si>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</si>
  <si>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</si>
  <si>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</si>
  <si>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</si>
  <si>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</si>
  <si>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</si>
  <si>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</si>
  <si>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</si>
  <si>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</si>
  <si>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</si>
  <si>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</si>
  <si>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</si>
  <si>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</si>
  <si>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</si>
  <si>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</si>
  <si>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</si>
  <si>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</si>
  <si>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</si>
  <si>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</si>
  <si>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</si>
  <si>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</si>
  <si>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</si>
  <si>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</si>
  <si>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</si>
  <si>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</si>
  <si>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</si>
  <si>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</si>
  <si>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</si>
  <si>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</si>
  <si>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</si>
  <si>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</si>
  <si>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</si>
  <si>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</si>
  <si>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</si>
  <si>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</si>
  <si>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</si>
  <si>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</si>
  <si>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</si>
  <si>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</si>
  <si>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</si>
  <si>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</si>
  <si>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</si>
  <si>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</si>
  <si>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</si>
  <si>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</si>
  <si>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</si>
  <si>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</si>
  <si>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</si>
  <si>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</si>
  <si>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</si>
  <si>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</si>
  <si>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</si>
  <si>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</si>
  <si>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</si>
  <si>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</si>
  <si>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</si>
  <si>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</si>
  <si>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</si>
  <si>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</si>
  <si>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</si>
  <si>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</si>
  <si>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</si>
  <si>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</si>
  <si>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</si>
  <si>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</si>
  <si>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</si>
  <si>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</si>
  <si>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</si>
  <si>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</si>
  <si>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</si>
  <si>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</si>
  <si>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Működési célú visszatérítendő támogatások, kölcsönök nyújtása áht-n.kívülre</t>
  </si>
  <si>
    <t>Viziközmű vagyonon végzett felújítás szükség szerint</t>
  </si>
  <si>
    <t>önkormányzati segély  "átmeneti segély"</t>
  </si>
  <si>
    <t>önkormányzati segély  "temetési segély"</t>
  </si>
  <si>
    <t>Sopron Kistérségi Társulásnak</t>
  </si>
  <si>
    <t>018010</t>
  </si>
  <si>
    <t>018030</t>
  </si>
  <si>
    <t>011130</t>
  </si>
  <si>
    <t>013350</t>
  </si>
  <si>
    <t>046020</t>
  </si>
  <si>
    <t>052020</t>
  </si>
  <si>
    <t>063020</t>
  </si>
  <si>
    <t>064010</t>
  </si>
  <si>
    <t>066020</t>
  </si>
  <si>
    <t>072111</t>
  </si>
  <si>
    <t>072112</t>
  </si>
  <si>
    <t>082044</t>
  </si>
  <si>
    <t>082092</t>
  </si>
  <si>
    <t>084031</t>
  </si>
  <si>
    <t>094260</t>
  </si>
  <si>
    <t>B74</t>
  </si>
  <si>
    <t>B75</t>
  </si>
  <si>
    <t>B64</t>
  </si>
  <si>
    <t>B65</t>
  </si>
  <si>
    <t>K513</t>
  </si>
  <si>
    <t>Víziközmű vagyonon végzett beruházás szükség szerint</t>
  </si>
  <si>
    <t xml:space="preserve"> - Lövő Önkorm.Gyermekjóléti szolgálatra</t>
  </si>
  <si>
    <t xml:space="preserve"> - Leader tagdíj </t>
  </si>
  <si>
    <t xml:space="preserve"> - Vöröskereszt támogatása</t>
  </si>
  <si>
    <t>Finanszírozási kiadások</t>
  </si>
  <si>
    <t>Vagyoni tipusú adók (építmény,kommunális,telek)</t>
  </si>
  <si>
    <t>Értékesítési és forgalmi adók (iparüzési)</t>
  </si>
  <si>
    <t>013320</t>
  </si>
  <si>
    <t xml:space="preserve"> Ft</t>
  </si>
  <si>
    <t>2020.   évi ei.</t>
  </si>
  <si>
    <t>045160</t>
  </si>
  <si>
    <t>103010</t>
  </si>
  <si>
    <t>107060</t>
  </si>
  <si>
    <t>104042</t>
  </si>
  <si>
    <t>Rendezési terv</t>
  </si>
  <si>
    <t>K356</t>
  </si>
  <si>
    <t>K1-K9</t>
  </si>
  <si>
    <t>2021.   évi ei.</t>
  </si>
  <si>
    <t>Beruházási célú előzetesen felszámított ált. forgalmi adó</t>
  </si>
  <si>
    <t>Felújítási célú előzetesen felszámított áfa</t>
  </si>
  <si>
    <t>FEJLESZTÉSEK ( Ft)</t>
  </si>
  <si>
    <t>MŰKÖDÉSI ÉS FELHALMOZÁSI CÉLÚ BEVÉTELI ÉS KIADÁSI ELŐIRÁNYZATOK (Ft )</t>
  </si>
  <si>
    <t>Lakosságnak juttatott támogatások, szociális, rászorultsági jellegű ellátások (Ft)</t>
  </si>
  <si>
    <t>64.860</t>
  </si>
  <si>
    <t>A közvetett támogatások (Ft)</t>
  </si>
  <si>
    <t>2019.évi e.i. összesen</t>
  </si>
  <si>
    <t>2019. évi ei.</t>
  </si>
  <si>
    <t>2022.   évi ei.</t>
  </si>
  <si>
    <t>*</t>
  </si>
  <si>
    <t>k506</t>
  </si>
  <si>
    <t xml:space="preserve"> - TÖOSZ</t>
  </si>
  <si>
    <t xml:space="preserve">  -Bursa Ösztöndíj</t>
  </si>
  <si>
    <t>k512</t>
  </si>
  <si>
    <t xml:space="preserve"> -  Önkéntes Tűzoltó Egyesület Nagycenk</t>
  </si>
  <si>
    <t>Víziközmű vagyonon végzett beruházás áfa</t>
  </si>
  <si>
    <t>Viziközmű vagyonon végzett felújítás szükség szerint áfa</t>
  </si>
  <si>
    <t>Viziközmű vagyonon végzett beruházás szükség szerint áfa</t>
  </si>
  <si>
    <t>Mise út közvílágítás beruházás</t>
  </si>
  <si>
    <t>Védőnő beruházás</t>
  </si>
  <si>
    <t>2019.évi ei. Összesen</t>
  </si>
  <si>
    <t>Fertőboz Község Önkormányzatának 2019. évi előirányzat felhasználási ütemterve</t>
  </si>
  <si>
    <t>Magyar Falvak progr.Önrész</t>
  </si>
  <si>
    <t>Gloriette kilátó pályázat +Önrész felújítás</t>
  </si>
  <si>
    <t>Fertőboz Község Önkormányzata</t>
  </si>
  <si>
    <t>2019. ÉVI KÖLTSÉGVETÉS</t>
  </si>
  <si>
    <t>2019.évi előirányzat</t>
  </si>
  <si>
    <t>K1-K8. Költségvetési kiadások</t>
  </si>
  <si>
    <t>KIADÁSOK ÖSSZESEN (K1-K9)</t>
  </si>
  <si>
    <t>B1-B7. Költségvetési bevételek</t>
  </si>
  <si>
    <t>BEVÉTELEK ÖSSZESEN (B1-B8)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</si>
</sst>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#,##0\ &quot;Ft&quot;"/>
    <numFmt numFmtId="182" formatCode="#,##0;[Red]#,##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8"/>
      <name val="Calibri"/>
      <family val="2"/>
    </font>
    <font>
      <sz val="14"/>
      <name val="Calibri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1"/>
      <color rgb="FFFF0000"/>
      <name val="Bookman Old Style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</cellStyleXfs>
  <cellXfs count="33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5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3" fontId="19" fillId="0" borderId="0" xfId="4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5" borderId="17" xfId="0" applyFont="1" applyFill="1" applyBorder="1" applyAlignment="1">
      <alignment/>
    </xf>
    <xf numFmtId="0" fontId="19" fillId="35" borderId="18" xfId="0" applyFont="1" applyFill="1" applyBorder="1" applyAlignment="1">
      <alignment horizontal="center"/>
    </xf>
    <xf numFmtId="0" fontId="18" fillId="35" borderId="18" xfId="0" applyFont="1" applyFill="1" applyBorder="1" applyAlignment="1">
      <alignment/>
    </xf>
    <xf numFmtId="3" fontId="19" fillId="35" borderId="19" xfId="0" applyNumberFormat="1" applyFont="1" applyFill="1" applyBorder="1" applyAlignment="1">
      <alignment/>
    </xf>
    <xf numFmtId="3" fontId="19" fillId="35" borderId="19" xfId="0" applyNumberFormat="1" applyFont="1" applyFill="1" applyBorder="1" applyAlignment="1">
      <alignment horizontal="right"/>
    </xf>
    <xf numFmtId="0" fontId="18" fillId="36" borderId="0" xfId="0" applyFont="1" applyFill="1" applyAlignment="1">
      <alignment/>
    </xf>
    <xf numFmtId="0" fontId="18" fillId="36" borderId="0" xfId="0" applyFont="1" applyFill="1" applyAlignment="1">
      <alignment horizontal="center"/>
    </xf>
    <xf numFmtId="3" fontId="18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20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20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9" fillId="36" borderId="2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19" fillId="0" borderId="2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35" borderId="23" xfId="0" applyFont="1" applyFill="1" applyBorder="1" applyAlignment="1">
      <alignment/>
    </xf>
    <xf numFmtId="0" fontId="18" fillId="35" borderId="24" xfId="0" applyFont="1" applyFill="1" applyBorder="1" applyAlignment="1">
      <alignment/>
    </xf>
    <xf numFmtId="0" fontId="19" fillId="35" borderId="24" xfId="0" applyFont="1" applyFill="1" applyBorder="1" applyAlignment="1">
      <alignment/>
    </xf>
    <xf numFmtId="0" fontId="18" fillId="0" borderId="25" xfId="0" applyFont="1" applyBorder="1" applyAlignment="1">
      <alignment/>
    </xf>
    <xf numFmtId="3" fontId="18" fillId="0" borderId="26" xfId="0" applyNumberFormat="1" applyFont="1" applyBorder="1" applyAlignment="1">
      <alignment/>
    </xf>
    <xf numFmtId="3" fontId="19" fillId="36" borderId="26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 horizontal="center"/>
    </xf>
    <xf numFmtId="3" fontId="19" fillId="35" borderId="27" xfId="0" applyNumberFormat="1" applyFont="1" applyFill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9" fillId="36" borderId="25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35" borderId="29" xfId="0" applyNumberFormat="1" applyFont="1" applyFill="1" applyBorder="1" applyAlignment="1">
      <alignment/>
    </xf>
    <xf numFmtId="3" fontId="18" fillId="0" borderId="26" xfId="0" applyNumberFormat="1" applyFont="1" applyBorder="1" applyAlignment="1">
      <alignment horizontal="right"/>
    </xf>
    <xf numFmtId="0" fontId="20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8" fillId="0" borderId="34" xfId="0" applyFont="1" applyBorder="1" applyAlignment="1">
      <alignment/>
    </xf>
    <xf numFmtId="3" fontId="19" fillId="0" borderId="35" xfId="0" applyNumberFormat="1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27" fillId="0" borderId="28" xfId="0" applyFont="1" applyBorder="1" applyAlignment="1">
      <alignment horizontal="justify"/>
    </xf>
    <xf numFmtId="0" fontId="27" fillId="0" borderId="38" xfId="0" applyFont="1" applyBorder="1" applyAlignment="1">
      <alignment horizontal="justify"/>
    </xf>
    <xf numFmtId="0" fontId="28" fillId="0" borderId="38" xfId="0" applyFont="1" applyBorder="1" applyAlignment="1">
      <alignment horizontal="justify"/>
    </xf>
    <xf numFmtId="0" fontId="29" fillId="0" borderId="39" xfId="0" applyFont="1" applyBorder="1" applyAlignment="1">
      <alignment/>
    </xf>
    <xf numFmtId="0" fontId="27" fillId="0" borderId="38" xfId="0" applyFont="1" applyBorder="1" applyAlignment="1">
      <alignment horizontal="justify" wrapText="1"/>
    </xf>
    <xf numFmtId="0" fontId="29" fillId="0" borderId="40" xfId="0" applyFont="1" applyBorder="1" applyAlignment="1">
      <alignment/>
    </xf>
    <xf numFmtId="0" fontId="0" fillId="0" borderId="41" xfId="0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37" borderId="10" xfId="0" applyFont="1" applyFill="1" applyBorder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8" fillId="38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3" fontId="33" fillId="34" borderId="10" xfId="0" applyNumberFormat="1" applyFont="1" applyFill="1" applyBorder="1" applyAlignment="1">
      <alignment/>
    </xf>
    <xf numFmtId="3" fontId="34" fillId="34" borderId="10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3" fontId="19" fillId="19" borderId="21" xfId="0" applyNumberFormat="1" applyFont="1" applyFill="1" applyBorder="1" applyAlignment="1">
      <alignment/>
    </xf>
    <xf numFmtId="3" fontId="18" fillId="0" borderId="25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87" fillId="0" borderId="42" xfId="0" applyFont="1" applyBorder="1" applyAlignment="1">
      <alignment/>
    </xf>
    <xf numFmtId="0" fontId="88" fillId="0" borderId="39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18" fillId="0" borderId="38" xfId="0" applyFont="1" applyBorder="1" applyAlignment="1">
      <alignment/>
    </xf>
    <xf numFmtId="3" fontId="19" fillId="36" borderId="0" xfId="0" applyNumberFormat="1" applyFont="1" applyFill="1" applyAlignment="1">
      <alignment/>
    </xf>
    <xf numFmtId="0" fontId="89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19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9" fillId="0" borderId="46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34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/>
    </xf>
    <xf numFmtId="0" fontId="91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9" fillId="35" borderId="51" xfId="0" applyNumberFormat="1" applyFont="1" applyFill="1" applyBorder="1" applyAlignment="1">
      <alignment/>
    </xf>
    <xf numFmtId="3" fontId="86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/>
    </xf>
    <xf numFmtId="181" fontId="35" fillId="0" borderId="52" xfId="0" applyNumberFormat="1" applyFont="1" applyBorder="1" applyAlignment="1">
      <alignment vertical="center" wrapText="1"/>
    </xf>
    <xf numFmtId="181" fontId="0" fillId="0" borderId="30" xfId="0" applyNumberFormat="1" applyBorder="1" applyAlignment="1">
      <alignment vertical="center" wrapText="1"/>
    </xf>
    <xf numFmtId="181" fontId="0" fillId="0" borderId="53" xfId="0" applyNumberFormat="1" applyBorder="1" applyAlignment="1">
      <alignment vertical="center" wrapText="1"/>
    </xf>
    <xf numFmtId="181" fontId="0" fillId="0" borderId="0" xfId="0" applyNumberFormat="1" applyAlignment="1">
      <alignment vertical="center" wrapText="1"/>
    </xf>
    <xf numFmtId="181" fontId="35" fillId="0" borderId="20" xfId="0" applyNumberFormat="1" applyFont="1" applyBorder="1" applyAlignment="1">
      <alignment vertical="center" wrapText="1"/>
    </xf>
    <xf numFmtId="181" fontId="0" fillId="0" borderId="10" xfId="0" applyNumberFormat="1" applyBorder="1" applyAlignment="1">
      <alignment vertical="center" wrapText="1"/>
    </xf>
    <xf numFmtId="181" fontId="0" fillId="0" borderId="21" xfId="0" applyNumberFormat="1" applyBorder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181" fontId="35" fillId="0" borderId="10" xfId="0" applyNumberFormat="1" applyFont="1" applyBorder="1" applyAlignment="1">
      <alignment vertical="center" wrapText="1"/>
    </xf>
    <xf numFmtId="181" fontId="35" fillId="0" borderId="21" xfId="0" applyNumberFormat="1" applyFont="1" applyBorder="1" applyAlignment="1">
      <alignment vertical="center" wrapText="1"/>
    </xf>
    <xf numFmtId="0" fontId="9" fillId="37" borderId="25" xfId="0" applyFont="1" applyFill="1" applyBorder="1" applyAlignment="1">
      <alignment horizontal="left" vertical="center"/>
    </xf>
    <xf numFmtId="0" fontId="12" fillId="40" borderId="25" xfId="0" applyFont="1" applyFill="1" applyBorder="1" applyAlignment="1">
      <alignment horizontal="left" vertical="center"/>
    </xf>
    <xf numFmtId="181" fontId="35" fillId="0" borderId="54" xfId="0" applyNumberFormat="1" applyFont="1" applyBorder="1" applyAlignment="1">
      <alignment vertical="center" wrapText="1"/>
    </xf>
    <xf numFmtId="181" fontId="0" fillId="0" borderId="22" xfId="0" applyNumberFormat="1" applyBorder="1" applyAlignment="1">
      <alignment vertical="center" wrapText="1"/>
    </xf>
    <xf numFmtId="181" fontId="0" fillId="0" borderId="55" xfId="0" applyNumberFormat="1" applyBorder="1" applyAlignment="1">
      <alignment vertical="center" wrapText="1"/>
    </xf>
    <xf numFmtId="0" fontId="9" fillId="38" borderId="25" xfId="0" applyFont="1" applyFill="1" applyBorder="1" applyAlignment="1">
      <alignment horizontal="left" vertical="center"/>
    </xf>
    <xf numFmtId="181" fontId="35" fillId="0" borderId="56" xfId="0" applyNumberFormat="1" applyFont="1" applyBorder="1" applyAlignment="1">
      <alignment vertical="center" wrapText="1"/>
    </xf>
    <xf numFmtId="181" fontId="0" fillId="0" borderId="57" xfId="0" applyNumberFormat="1" applyBorder="1" applyAlignment="1">
      <alignment vertical="center" wrapText="1"/>
    </xf>
    <xf numFmtId="181" fontId="0" fillId="0" borderId="58" xfId="0" applyNumberFormat="1" applyBorder="1" applyAlignment="1">
      <alignment vertical="center" wrapText="1"/>
    </xf>
    <xf numFmtId="0" fontId="9" fillId="39" borderId="25" xfId="0" applyFont="1" applyFill="1" applyBorder="1" applyAlignment="1">
      <alignment horizontal="left" vertical="center"/>
    </xf>
    <xf numFmtId="181" fontId="35" fillId="0" borderId="59" xfId="0" applyNumberFormat="1" applyFont="1" applyBorder="1" applyAlignment="1">
      <alignment vertical="center" wrapText="1"/>
    </xf>
    <xf numFmtId="181" fontId="0" fillId="0" borderId="60" xfId="0" applyNumberFormat="1" applyBorder="1" applyAlignment="1">
      <alignment vertical="center" wrapText="1"/>
    </xf>
    <xf numFmtId="181" fontId="0" fillId="0" borderId="61" xfId="0" applyNumberFormat="1" applyBorder="1" applyAlignment="1">
      <alignment vertical="center" wrapText="1"/>
    </xf>
    <xf numFmtId="0" fontId="12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38" borderId="25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/>
    </xf>
    <xf numFmtId="181" fontId="35" fillId="0" borderId="0" xfId="0" applyNumberFormat="1" applyFont="1" applyAlignment="1">
      <alignment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5" fillId="0" borderId="63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2" fillId="0" borderId="64" xfId="0" applyFont="1" applyBorder="1" applyAlignment="1">
      <alignment vertical="center" wrapText="1"/>
    </xf>
    <xf numFmtId="181" fontId="35" fillId="0" borderId="52" xfId="0" applyNumberFormat="1" applyFont="1" applyBorder="1" applyAlignment="1">
      <alignment horizontal="right" vertical="center" wrapText="1"/>
    </xf>
    <xf numFmtId="181" fontId="0" fillId="0" borderId="30" xfId="0" applyNumberFormat="1" applyBorder="1" applyAlignment="1">
      <alignment horizontal="right" vertical="center" wrapText="1"/>
    </xf>
    <xf numFmtId="0" fontId="12" fillId="0" borderId="65" xfId="0" applyFont="1" applyBorder="1" applyAlignment="1">
      <alignment vertical="center" wrapText="1"/>
    </xf>
    <xf numFmtId="173" fontId="12" fillId="0" borderId="65" xfId="0" applyNumberFormat="1" applyFont="1" applyBorder="1" applyAlignment="1">
      <alignment vertical="center" wrapText="1"/>
    </xf>
    <xf numFmtId="181" fontId="35" fillId="0" borderId="20" xfId="0" applyNumberFormat="1" applyFon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 wrapText="1"/>
    </xf>
    <xf numFmtId="0" fontId="12" fillId="0" borderId="65" xfId="0" applyFont="1" applyBorder="1" applyAlignment="1">
      <alignment horizontal="left" vertical="center" wrapText="1"/>
    </xf>
    <xf numFmtId="0" fontId="9" fillId="0" borderId="65" xfId="0" applyFont="1" applyBorder="1" applyAlignment="1">
      <alignment vertical="center" wrapText="1"/>
    </xf>
    <xf numFmtId="173" fontId="9" fillId="0" borderId="65" xfId="0" applyNumberFormat="1" applyFont="1" applyBorder="1" applyAlignment="1">
      <alignment vertical="center" wrapText="1"/>
    </xf>
    <xf numFmtId="181" fontId="35" fillId="0" borderId="10" xfId="0" applyNumberFormat="1" applyFont="1" applyBorder="1" applyAlignment="1">
      <alignment horizontal="right" vertical="center" wrapText="1"/>
    </xf>
    <xf numFmtId="181" fontId="35" fillId="0" borderId="21" xfId="0" applyNumberFormat="1" applyFont="1" applyBorder="1" applyAlignment="1">
      <alignment horizontal="right" vertical="center" wrapText="1"/>
    </xf>
    <xf numFmtId="0" fontId="9" fillId="0" borderId="65" xfId="0" applyFont="1" applyBorder="1" applyAlignment="1">
      <alignment horizontal="left" vertical="center" wrapText="1"/>
    </xf>
    <xf numFmtId="0" fontId="36" fillId="0" borderId="65" xfId="0" applyFont="1" applyBorder="1" applyAlignment="1">
      <alignment vertical="center" wrapText="1"/>
    </xf>
    <xf numFmtId="173" fontId="36" fillId="0" borderId="65" xfId="0" applyNumberFormat="1" applyFont="1" applyBorder="1" applyAlignment="1">
      <alignment vertical="center" wrapText="1"/>
    </xf>
    <xf numFmtId="181" fontId="37" fillId="0" borderId="10" xfId="0" applyNumberFormat="1" applyFont="1" applyBorder="1" applyAlignment="1">
      <alignment horizontal="right" vertical="center" wrapText="1"/>
    </xf>
    <xf numFmtId="181" fontId="37" fillId="0" borderId="21" xfId="0" applyNumberFormat="1" applyFont="1" applyBorder="1" applyAlignment="1">
      <alignment horizontal="right" vertical="center" wrapText="1"/>
    </xf>
    <xf numFmtId="181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6" fillId="0" borderId="65" xfId="0" applyFont="1" applyBorder="1" applyAlignment="1">
      <alignment horizontal="left" vertical="center" wrapText="1"/>
    </xf>
    <xf numFmtId="181" fontId="37" fillId="0" borderId="21" xfId="0" applyNumberFormat="1" applyFont="1" applyBorder="1" applyAlignment="1">
      <alignment vertical="center" wrapText="1"/>
    </xf>
    <xf numFmtId="0" fontId="30" fillId="0" borderId="65" xfId="0" applyFont="1" applyBorder="1" applyAlignment="1">
      <alignment horizontal="left" vertical="center" wrapText="1"/>
    </xf>
    <xf numFmtId="0" fontId="30" fillId="41" borderId="65" xfId="0" applyFont="1" applyFill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30" fillId="0" borderId="65" xfId="0" applyFont="1" applyBorder="1" applyAlignment="1">
      <alignment vertical="center" wrapText="1"/>
    </xf>
    <xf numFmtId="173" fontId="30" fillId="0" borderId="65" xfId="0" applyNumberFormat="1" applyFont="1" applyBorder="1" applyAlignment="1">
      <alignment vertical="center" wrapText="1"/>
    </xf>
    <xf numFmtId="0" fontId="31" fillId="37" borderId="65" xfId="0" applyFont="1" applyFill="1" applyBorder="1" applyAlignment="1">
      <alignment vertical="center" wrapText="1"/>
    </xf>
    <xf numFmtId="172" fontId="12" fillId="0" borderId="65" xfId="0" applyNumberFormat="1" applyFont="1" applyBorder="1" applyAlignment="1">
      <alignment horizontal="left" vertical="center" wrapText="1"/>
    </xf>
    <xf numFmtId="0" fontId="31" fillId="37" borderId="66" xfId="0" applyFont="1" applyFill="1" applyBorder="1" applyAlignment="1">
      <alignment vertical="center" wrapText="1"/>
    </xf>
    <xf numFmtId="173" fontId="9" fillId="0" borderId="66" xfId="0" applyNumberFormat="1" applyFont="1" applyBorder="1" applyAlignment="1">
      <alignment vertical="center" wrapText="1"/>
    </xf>
    <xf numFmtId="181" fontId="35" fillId="0" borderId="54" xfId="0" applyNumberFormat="1" applyFont="1" applyBorder="1" applyAlignment="1">
      <alignment horizontal="right" vertical="center" wrapText="1"/>
    </xf>
    <xf numFmtId="181" fontId="0" fillId="0" borderId="22" xfId="0" applyNumberFormat="1" applyBorder="1" applyAlignment="1">
      <alignment horizontal="right" vertical="center" wrapText="1"/>
    </xf>
    <xf numFmtId="0" fontId="13" fillId="38" borderId="56" xfId="0" applyFont="1" applyFill="1" applyBorder="1" applyAlignment="1">
      <alignment horizontal="left" vertical="center" wrapText="1"/>
    </xf>
    <xf numFmtId="173" fontId="13" fillId="38" borderId="57" xfId="0" applyNumberFormat="1" applyFont="1" applyFill="1" applyBorder="1" applyAlignment="1">
      <alignment vertical="center" wrapText="1"/>
    </xf>
    <xf numFmtId="181" fontId="35" fillId="0" borderId="57" xfId="0" applyNumberFormat="1" applyFont="1" applyBorder="1" applyAlignment="1">
      <alignment horizontal="right" vertical="center" wrapText="1"/>
    </xf>
    <xf numFmtId="181" fontId="38" fillId="0" borderId="57" xfId="0" applyNumberFormat="1" applyFont="1" applyBorder="1" applyAlignment="1">
      <alignment horizontal="right" vertical="center" wrapText="1"/>
    </xf>
    <xf numFmtId="181" fontId="38" fillId="0" borderId="58" xfId="0" applyNumberFormat="1" applyFont="1" applyBorder="1" applyAlignment="1">
      <alignment horizontal="right" vertical="center" wrapText="1"/>
    </xf>
    <xf numFmtId="181" fontId="38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0" fillId="0" borderId="64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181" fontId="35" fillId="0" borderId="59" xfId="0" applyNumberFormat="1" applyFont="1" applyBorder="1" applyAlignment="1">
      <alignment horizontal="right" vertical="center" wrapText="1"/>
    </xf>
    <xf numFmtId="181" fontId="0" fillId="0" borderId="60" xfId="0" applyNumberFormat="1" applyBorder="1" applyAlignment="1">
      <alignment horizontal="right" vertical="center" wrapText="1"/>
    </xf>
    <xf numFmtId="0" fontId="8" fillId="0" borderId="65" xfId="0" applyFont="1" applyBorder="1" applyAlignment="1">
      <alignment horizontal="left" vertical="center" wrapText="1"/>
    </xf>
    <xf numFmtId="0" fontId="30" fillId="0" borderId="66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39" fillId="38" borderId="56" xfId="0" applyFont="1" applyFill="1" applyBorder="1" applyAlignment="1">
      <alignment horizontal="left" vertical="center" wrapText="1"/>
    </xf>
    <xf numFmtId="0" fontId="13" fillId="38" borderId="57" xfId="0" applyFont="1" applyFill="1" applyBorder="1" applyAlignment="1">
      <alignment horizontal="left" vertical="center" wrapText="1"/>
    </xf>
    <xf numFmtId="181" fontId="35" fillId="0" borderId="67" xfId="0" applyNumberFormat="1" applyFont="1" applyBorder="1" applyAlignment="1">
      <alignment horizontal="right" vertical="center" wrapText="1"/>
    </xf>
    <xf numFmtId="0" fontId="40" fillId="34" borderId="56" xfId="0" applyFont="1" applyFill="1" applyBorder="1" applyAlignment="1">
      <alignment vertical="center" wrapText="1"/>
    </xf>
    <xf numFmtId="0" fontId="40" fillId="34" borderId="68" xfId="0" applyFont="1" applyFill="1" applyBorder="1" applyAlignment="1">
      <alignment vertical="center" wrapText="1"/>
    </xf>
    <xf numFmtId="181" fontId="41" fillId="0" borderId="69" xfId="0" applyNumberFormat="1" applyFont="1" applyBorder="1" applyAlignment="1">
      <alignment horizontal="right" vertical="center" wrapText="1"/>
    </xf>
    <xf numFmtId="181" fontId="41" fillId="0" borderId="58" xfId="0" applyNumberFormat="1" applyFont="1" applyBorder="1" applyAlignment="1">
      <alignment horizontal="right" vertical="center" wrapText="1"/>
    </xf>
    <xf numFmtId="181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181" fontId="35" fillId="0" borderId="0" xfId="0" applyNumberFormat="1" applyFont="1" applyAlignment="1">
      <alignment horizontal="right" vertical="center" wrapText="1"/>
    </xf>
    <xf numFmtId="181" fontId="0" fillId="0" borderId="0" xfId="0" applyNumberFormat="1" applyAlignment="1">
      <alignment horizontal="right" vertical="center" wrapText="1"/>
    </xf>
    <xf numFmtId="3" fontId="34" fillId="42" borderId="10" xfId="0" applyNumberFormat="1" applyFont="1" applyFill="1" applyBorder="1" applyAlignment="1">
      <alignment/>
    </xf>
    <xf numFmtId="182" fontId="19" fillId="0" borderId="10" xfId="0" applyNumberFormat="1" applyFont="1" applyBorder="1" applyAlignment="1">
      <alignment/>
    </xf>
    <xf numFmtId="182" fontId="18" fillId="0" borderId="10" xfId="0" applyNumberFormat="1" applyFont="1" applyBorder="1" applyAlignment="1">
      <alignment/>
    </xf>
    <xf numFmtId="49" fontId="66" fillId="0" borderId="62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8" fillId="0" borderId="70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19" fillId="0" borderId="48" xfId="0" applyFont="1" applyBorder="1" applyAlignment="1">
      <alignment horizontal="center"/>
    </xf>
    <xf numFmtId="3" fontId="42" fillId="0" borderId="39" xfId="0" applyNumberFormat="1" applyFont="1" applyBorder="1" applyAlignment="1">
      <alignment horizontal="right"/>
    </xf>
    <xf numFmtId="3" fontId="43" fillId="0" borderId="39" xfId="0" applyNumberFormat="1" applyFont="1" applyBorder="1" applyAlignment="1">
      <alignment/>
    </xf>
    <xf numFmtId="181" fontId="93" fillId="0" borderId="71" xfId="0" applyNumberFormat="1" applyFont="1" applyBorder="1" applyAlignment="1">
      <alignment horizontal="right" vertical="center" wrapText="1"/>
    </xf>
    <xf numFmtId="181" fontId="93" fillId="0" borderId="57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86" fillId="0" borderId="0" xfId="0" applyFont="1" applyAlignment="1">
      <alignment vertical="center"/>
    </xf>
    <xf numFmtId="181" fontId="86" fillId="0" borderId="0" xfId="0" applyNumberFormat="1" applyFont="1" applyAlignment="1">
      <alignment horizontal="center" vertical="center"/>
    </xf>
    <xf numFmtId="181" fontId="47" fillId="4" borderId="72" xfId="0" applyNumberFormat="1" applyFont="1" applyFill="1" applyBorder="1" applyAlignment="1">
      <alignment horizontal="center" vertical="center" wrapText="1"/>
    </xf>
    <xf numFmtId="0" fontId="44" fillId="0" borderId="52" xfId="0" applyFont="1" applyBorder="1" applyAlignment="1">
      <alignment vertical="center"/>
    </xf>
    <xf numFmtId="181" fontId="44" fillId="0" borderId="53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vertical="center"/>
    </xf>
    <xf numFmtId="181" fontId="44" fillId="0" borderId="21" xfId="0" applyNumberFormat="1" applyFont="1" applyBorder="1" applyAlignment="1">
      <alignment horizontal="right" vertical="center"/>
    </xf>
    <xf numFmtId="0" fontId="45" fillId="12" borderId="20" xfId="0" applyFont="1" applyFill="1" applyBorder="1" applyAlignment="1">
      <alignment vertical="center"/>
    </xf>
    <xf numFmtId="181" fontId="45" fillId="12" borderId="21" xfId="0" applyNumberFormat="1" applyFont="1" applyFill="1" applyBorder="1" applyAlignment="1">
      <alignment horizontal="right" vertical="center"/>
    </xf>
    <xf numFmtId="0" fontId="45" fillId="12" borderId="23" xfId="0" applyFont="1" applyFill="1" applyBorder="1" applyAlignment="1">
      <alignment vertical="center"/>
    </xf>
    <xf numFmtId="181" fontId="44" fillId="12" borderId="51" xfId="0" applyNumberFormat="1" applyFont="1" applyFill="1" applyBorder="1" applyAlignment="1">
      <alignment horizontal="right" vertical="center"/>
    </xf>
    <xf numFmtId="0" fontId="45" fillId="10" borderId="56" xfId="0" applyFont="1" applyFill="1" applyBorder="1" applyAlignment="1">
      <alignment vertical="center"/>
    </xf>
    <xf numFmtId="181" fontId="20" fillId="10" borderId="58" xfId="0" applyNumberFormat="1" applyFont="1" applyFill="1" applyBorder="1" applyAlignment="1">
      <alignment horizontal="right" vertical="center"/>
    </xf>
    <xf numFmtId="181" fontId="45" fillId="10" borderId="58" xfId="0" applyNumberFormat="1" applyFont="1" applyFill="1" applyBorder="1" applyAlignment="1">
      <alignment horizontal="right" vertical="center"/>
    </xf>
    <xf numFmtId="3" fontId="18" fillId="0" borderId="15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73" xfId="0" applyNumberFormat="1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19" fillId="0" borderId="70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0" fontId="19" fillId="36" borderId="75" xfId="0" applyFont="1" applyFill="1" applyBorder="1" applyAlignment="1">
      <alignment/>
    </xf>
    <xf numFmtId="0" fontId="19" fillId="36" borderId="76" xfId="0" applyFont="1" applyFill="1" applyBorder="1" applyAlignment="1">
      <alignment/>
    </xf>
    <xf numFmtId="0" fontId="19" fillId="36" borderId="77" xfId="0" applyFont="1" applyFill="1" applyBorder="1" applyAlignment="1">
      <alignment/>
    </xf>
    <xf numFmtId="3" fontId="19" fillId="0" borderId="0" xfId="40" applyNumberFormat="1" applyFont="1" applyAlignment="1">
      <alignment horizontal="center"/>
    </xf>
    <xf numFmtId="0" fontId="19" fillId="36" borderId="17" xfId="0" applyFont="1" applyFill="1" applyBorder="1" applyAlignment="1">
      <alignment horizontal="left"/>
    </xf>
    <xf numFmtId="0" fontId="19" fillId="36" borderId="18" xfId="0" applyFont="1" applyFill="1" applyBorder="1" applyAlignment="1">
      <alignment horizontal="left"/>
    </xf>
    <xf numFmtId="0" fontId="66" fillId="36" borderId="19" xfId="0" applyFont="1" applyFill="1" applyBorder="1" applyAlignment="1">
      <alignment/>
    </xf>
    <xf numFmtId="0" fontId="19" fillId="0" borderId="43" xfId="0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43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3" fontId="22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7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82" fontId="23" fillId="0" borderId="10" xfId="0" applyNumberFormat="1" applyFont="1" applyBorder="1" applyAlignment="1">
      <alignment horizontal="center"/>
    </xf>
    <xf numFmtId="182" fontId="23" fillId="0" borderId="82" xfId="0" applyNumberFormat="1" applyFont="1" applyBorder="1" applyAlignment="1">
      <alignment horizontal="center"/>
    </xf>
    <xf numFmtId="182" fontId="23" fillId="0" borderId="35" xfId="0" applyNumberFormat="1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57.28125" style="0" customWidth="1"/>
    <col min="2" max="2" width="55.00390625" style="0" customWidth="1"/>
  </cols>
  <sheetData>
    <row r="1" spans="1:2" ht="19.5" customHeight="1">
      <c r="A1" s="268" t="s">
        <v>608</v>
      </c>
      <c r="B1" s="269"/>
    </row>
    <row r="2" spans="1:2" ht="15.75">
      <c r="A2" s="269"/>
      <c r="B2" s="269"/>
    </row>
    <row r="3" spans="1:2" ht="15.75">
      <c r="A3" s="269"/>
      <c r="B3" s="269"/>
    </row>
    <row r="4" spans="1:2" ht="15.75">
      <c r="A4" s="289" t="s">
        <v>609</v>
      </c>
      <c r="B4" s="289"/>
    </row>
    <row r="5" spans="1:2" ht="18.75" customHeight="1">
      <c r="A5" s="290" t="s">
        <v>223</v>
      </c>
      <c r="B5" s="291"/>
    </row>
    <row r="6" spans="1:2" ht="18.75">
      <c r="A6" s="270"/>
      <c r="B6" s="271"/>
    </row>
    <row r="7" spans="1:2" ht="16.5" thickBot="1">
      <c r="A7" s="272"/>
      <c r="B7" s="273"/>
    </row>
    <row r="8" spans="1:2" ht="19.5" thickBot="1">
      <c r="A8" s="272"/>
      <c r="B8" s="274" t="s">
        <v>610</v>
      </c>
    </row>
    <row r="9" spans="1:2" ht="15.75">
      <c r="A9" s="275" t="s">
        <v>52</v>
      </c>
      <c r="B9" s="276">
        <v>6334632</v>
      </c>
    </row>
    <row r="10" spans="1:2" ht="15.75">
      <c r="A10" s="277" t="s">
        <v>53</v>
      </c>
      <c r="B10" s="278">
        <v>1246926</v>
      </c>
    </row>
    <row r="11" spans="1:2" ht="15.75">
      <c r="A11" s="277" t="s">
        <v>54</v>
      </c>
      <c r="B11" s="278">
        <v>11849462</v>
      </c>
    </row>
    <row r="12" spans="1:2" ht="15.75">
      <c r="A12" s="277" t="s">
        <v>55</v>
      </c>
      <c r="B12" s="278">
        <v>1650000</v>
      </c>
    </row>
    <row r="13" spans="1:2" ht="15.75">
      <c r="A13" s="277" t="s">
        <v>56</v>
      </c>
      <c r="B13" s="278">
        <v>9469676</v>
      </c>
    </row>
    <row r="14" spans="1:2" ht="15.75">
      <c r="A14" s="277" t="s">
        <v>57</v>
      </c>
      <c r="B14" s="278">
        <v>8122241</v>
      </c>
    </row>
    <row r="15" spans="1:2" ht="15.75">
      <c r="A15" s="277" t="s">
        <v>58</v>
      </c>
      <c r="B15" s="278">
        <v>42411251</v>
      </c>
    </row>
    <row r="16" spans="1:2" ht="15.75">
      <c r="A16" s="277" t="s">
        <v>59</v>
      </c>
      <c r="B16" s="278"/>
    </row>
    <row r="17" spans="1:2" ht="15.75">
      <c r="A17" s="279" t="s">
        <v>611</v>
      </c>
      <c r="B17" s="280">
        <f>SUM(B9:B16)</f>
        <v>81084188</v>
      </c>
    </row>
    <row r="18" spans="1:2" ht="16.5" thickBot="1">
      <c r="A18" s="281" t="s">
        <v>60</v>
      </c>
      <c r="B18" s="282">
        <v>572652</v>
      </c>
    </row>
    <row r="19" spans="1:2" ht="16.5" thickBot="1">
      <c r="A19" s="283" t="s">
        <v>612</v>
      </c>
      <c r="B19" s="284">
        <f>SUM(B17:B18)</f>
        <v>81656840</v>
      </c>
    </row>
    <row r="20" spans="1:2" ht="15.75">
      <c r="A20" s="275" t="s">
        <v>62</v>
      </c>
      <c r="B20" s="276">
        <v>14316296</v>
      </c>
    </row>
    <row r="21" spans="1:2" ht="15.75">
      <c r="A21" s="277" t="s">
        <v>63</v>
      </c>
      <c r="B21" s="278"/>
    </row>
    <row r="22" spans="1:2" ht="15.75">
      <c r="A22" s="277" t="s">
        <v>64</v>
      </c>
      <c r="B22" s="278">
        <v>13385944</v>
      </c>
    </row>
    <row r="23" spans="1:2" ht="15.75">
      <c r="A23" s="277" t="s">
        <v>65</v>
      </c>
      <c r="B23" s="278">
        <v>5401437</v>
      </c>
    </row>
    <row r="24" spans="1:2" ht="15.75">
      <c r="A24" s="277" t="s">
        <v>66</v>
      </c>
      <c r="B24" s="278"/>
    </row>
    <row r="25" spans="1:2" ht="15.75">
      <c r="A25" s="277" t="s">
        <v>67</v>
      </c>
      <c r="B25" s="278"/>
    </row>
    <row r="26" spans="1:2" ht="15.75">
      <c r="A26" s="277" t="s">
        <v>68</v>
      </c>
      <c r="B26" s="278"/>
    </row>
    <row r="27" spans="1:2" ht="15.75">
      <c r="A27" s="279" t="s">
        <v>613</v>
      </c>
      <c r="B27" s="280">
        <f>SUM(B20:B26)</f>
        <v>33103677</v>
      </c>
    </row>
    <row r="28" spans="1:2" ht="16.5" thickBot="1">
      <c r="A28" s="281" t="s">
        <v>69</v>
      </c>
      <c r="B28" s="282">
        <v>48553163</v>
      </c>
    </row>
    <row r="29" spans="1:2" ht="16.5" thickBot="1">
      <c r="A29" s="283" t="s">
        <v>614</v>
      </c>
      <c r="B29" s="285">
        <f>SUM(B27+B28)</f>
        <v>81656840</v>
      </c>
    </row>
  </sheetData>
  <sheetProtection/>
  <mergeCells count="2"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D31" sqref="D31"/>
    </sheetView>
  </sheetViews>
  <sheetFormatPr defaultColWidth="9.140625" defaultRowHeight="15"/>
  <cols>
    <col min="1" max="1" width="74.7109375" style="0" customWidth="1"/>
    <col min="2" max="2" width="15.57421875" style="0" customWidth="1"/>
    <col min="3" max="3" width="13.57421875" style="0" customWidth="1"/>
    <col min="4" max="4" width="14.140625" style="0" customWidth="1"/>
    <col min="5" max="5" width="16.28125" style="0" customWidth="1"/>
  </cols>
  <sheetData>
    <row r="1" spans="1:5" ht="29.25">
      <c r="A1" s="140"/>
      <c r="B1" s="151" t="s">
        <v>591</v>
      </c>
      <c r="C1" s="151" t="s">
        <v>574</v>
      </c>
      <c r="D1" s="151" t="s">
        <v>582</v>
      </c>
      <c r="E1" s="151" t="s">
        <v>592</v>
      </c>
    </row>
    <row r="2" spans="1:5" ht="15">
      <c r="A2" s="15" t="s">
        <v>52</v>
      </c>
      <c r="B2" s="120">
        <v>6334632</v>
      </c>
      <c r="C2" s="120">
        <f>SUM(B2*1.02)</f>
        <v>6461324.64</v>
      </c>
      <c r="D2" s="120">
        <f>SUM(C2*1.02)</f>
        <v>6590551.1328</v>
      </c>
      <c r="E2" s="120">
        <f>SUM(D2*1.02)</f>
        <v>6722362.155456</v>
      </c>
    </row>
    <row r="3" spans="1:5" ht="15">
      <c r="A3" s="15" t="s">
        <v>53</v>
      </c>
      <c r="B3" s="120">
        <v>1246926</v>
      </c>
      <c r="C3" s="120">
        <f aca="true" t="shared" si="0" ref="C3:E11">SUM(B3*1.02)</f>
        <v>1271864.52</v>
      </c>
      <c r="D3" s="120">
        <f t="shared" si="0"/>
        <v>1297301.8104</v>
      </c>
      <c r="E3" s="120">
        <f t="shared" si="0"/>
        <v>1323247.846608</v>
      </c>
    </row>
    <row r="4" spans="1:5" ht="15">
      <c r="A4" s="15" t="s">
        <v>54</v>
      </c>
      <c r="B4" s="120">
        <v>11849462</v>
      </c>
      <c r="C4" s="120">
        <f t="shared" si="0"/>
        <v>12086451.24</v>
      </c>
      <c r="D4" s="120">
        <f t="shared" si="0"/>
        <v>12328180.264800001</v>
      </c>
      <c r="E4" s="120">
        <f t="shared" si="0"/>
        <v>12574743.870096002</v>
      </c>
    </row>
    <row r="5" spans="1:5" ht="15">
      <c r="A5" s="15" t="s">
        <v>55</v>
      </c>
      <c r="B5" s="120">
        <v>1650000</v>
      </c>
      <c r="C5" s="120">
        <f t="shared" si="0"/>
        <v>1683000</v>
      </c>
      <c r="D5" s="120">
        <f t="shared" si="0"/>
        <v>1716660</v>
      </c>
      <c r="E5" s="120">
        <f t="shared" si="0"/>
        <v>1750993.2</v>
      </c>
    </row>
    <row r="6" spans="1:5" ht="15">
      <c r="A6" s="15" t="s">
        <v>56</v>
      </c>
      <c r="B6" s="120">
        <v>9469676</v>
      </c>
      <c r="C6" s="120">
        <f t="shared" si="0"/>
        <v>9659069.52</v>
      </c>
      <c r="D6" s="120">
        <f t="shared" si="0"/>
        <v>9852250.9104</v>
      </c>
      <c r="E6" s="120">
        <f t="shared" si="0"/>
        <v>10049295.928608</v>
      </c>
    </row>
    <row r="7" spans="1:5" ht="15">
      <c r="A7" s="15" t="s">
        <v>57</v>
      </c>
      <c r="B7" s="120">
        <v>8122241</v>
      </c>
      <c r="C7" s="120">
        <f t="shared" si="0"/>
        <v>8284685.82</v>
      </c>
      <c r="D7" s="120">
        <f t="shared" si="0"/>
        <v>8450379.5364</v>
      </c>
      <c r="E7" s="120">
        <f t="shared" si="0"/>
        <v>8619387.127128</v>
      </c>
    </row>
    <row r="8" spans="1:5" ht="15">
      <c r="A8" s="15" t="s">
        <v>58</v>
      </c>
      <c r="B8" s="120">
        <v>42411251</v>
      </c>
      <c r="C8" s="120">
        <f t="shared" si="0"/>
        <v>43259476.02</v>
      </c>
      <c r="D8" s="120">
        <f t="shared" si="0"/>
        <v>44124665.540400006</v>
      </c>
      <c r="E8" s="120">
        <f t="shared" si="0"/>
        <v>45007158.85120801</v>
      </c>
    </row>
    <row r="9" spans="1:5" ht="15">
      <c r="A9" s="15" t="s">
        <v>59</v>
      </c>
      <c r="B9" s="120">
        <v>572652</v>
      </c>
      <c r="C9" s="120">
        <f t="shared" si="0"/>
        <v>584105.04</v>
      </c>
      <c r="D9" s="120">
        <f t="shared" si="0"/>
        <v>595787.1408</v>
      </c>
      <c r="E9" s="120">
        <f t="shared" si="0"/>
        <v>607702.8836160001</v>
      </c>
    </row>
    <row r="10" spans="1:5" ht="15">
      <c r="A10" s="16" t="s">
        <v>51</v>
      </c>
      <c r="B10" s="123">
        <f>SUM(B2:B9)</f>
        <v>81656840</v>
      </c>
      <c r="C10" s="120">
        <f t="shared" si="0"/>
        <v>83289976.8</v>
      </c>
      <c r="D10" s="120">
        <f t="shared" si="0"/>
        <v>84955776.336</v>
      </c>
      <c r="E10" s="120">
        <f t="shared" si="0"/>
        <v>86654891.86272</v>
      </c>
    </row>
    <row r="11" spans="1:5" ht="15">
      <c r="A11" s="16" t="s">
        <v>60</v>
      </c>
      <c r="B11" s="120">
        <v>0</v>
      </c>
      <c r="C11" s="120">
        <f t="shared" si="0"/>
        <v>0</v>
      </c>
      <c r="D11" s="120">
        <f t="shared" si="0"/>
        <v>0</v>
      </c>
      <c r="E11" s="120">
        <f t="shared" si="0"/>
        <v>0</v>
      </c>
    </row>
    <row r="12" spans="1:5" ht="15">
      <c r="A12" s="23" t="s">
        <v>221</v>
      </c>
      <c r="B12" s="121">
        <f>SUM(B10:B11)</f>
        <v>81656840</v>
      </c>
      <c r="C12" s="121">
        <f>SUM(C10:C11)</f>
        <v>83289976.8</v>
      </c>
      <c r="D12" s="121">
        <f>SUM(D10:D11)</f>
        <v>84955776.336</v>
      </c>
      <c r="E12" s="121">
        <f>SUM(E10:E11)</f>
        <v>86654891.86272</v>
      </c>
    </row>
    <row r="13" spans="1:5" ht="15">
      <c r="A13" s="15" t="s">
        <v>62</v>
      </c>
      <c r="B13" s="120">
        <v>14316296</v>
      </c>
      <c r="C13" s="120">
        <f>SUM(B13*1.02)</f>
        <v>14602621.92</v>
      </c>
      <c r="D13" s="120">
        <f>SUM(C13*1.02)</f>
        <v>14894674.3584</v>
      </c>
      <c r="E13" s="120">
        <f>SUM(D13*1.02)</f>
        <v>15192567.845568001</v>
      </c>
    </row>
    <row r="14" spans="1:5" ht="15">
      <c r="A14" s="15" t="s">
        <v>63</v>
      </c>
      <c r="B14" s="120">
        <v>0</v>
      </c>
      <c r="C14" s="120">
        <f aca="true" t="shared" si="1" ref="C14:E21">SUM(B14*1.02)</f>
        <v>0</v>
      </c>
      <c r="D14" s="120">
        <f t="shared" si="1"/>
        <v>0</v>
      </c>
      <c r="E14" s="120">
        <f t="shared" si="1"/>
        <v>0</v>
      </c>
    </row>
    <row r="15" spans="1:5" ht="15">
      <c r="A15" s="15" t="s">
        <v>64</v>
      </c>
      <c r="B15" s="120">
        <v>13385944</v>
      </c>
      <c r="C15" s="120">
        <f t="shared" si="1"/>
        <v>13653662.88</v>
      </c>
      <c r="D15" s="120">
        <f t="shared" si="1"/>
        <v>13926736.137600001</v>
      </c>
      <c r="E15" s="120">
        <f t="shared" si="1"/>
        <v>14205270.860352002</v>
      </c>
    </row>
    <row r="16" spans="1:5" ht="15">
      <c r="A16" s="15" t="s">
        <v>65</v>
      </c>
      <c r="B16" s="120">
        <v>5401437</v>
      </c>
      <c r="C16" s="120">
        <f t="shared" si="1"/>
        <v>5509465.74</v>
      </c>
      <c r="D16" s="120">
        <f t="shared" si="1"/>
        <v>5619655.0548</v>
      </c>
      <c r="E16" s="120">
        <f t="shared" si="1"/>
        <v>5732048.155896001</v>
      </c>
    </row>
    <row r="17" spans="1:5" ht="15">
      <c r="A17" s="15" t="s">
        <v>66</v>
      </c>
      <c r="B17" s="120">
        <v>0</v>
      </c>
      <c r="C17" s="120">
        <f t="shared" si="1"/>
        <v>0</v>
      </c>
      <c r="D17" s="120">
        <f t="shared" si="1"/>
        <v>0</v>
      </c>
      <c r="E17" s="120">
        <f t="shared" si="1"/>
        <v>0</v>
      </c>
    </row>
    <row r="18" spans="1:5" ht="15">
      <c r="A18" s="15" t="s">
        <v>67</v>
      </c>
      <c r="B18" s="120">
        <v>0</v>
      </c>
      <c r="C18" s="120">
        <f t="shared" si="1"/>
        <v>0</v>
      </c>
      <c r="D18" s="120">
        <f t="shared" si="1"/>
        <v>0</v>
      </c>
      <c r="E18" s="120">
        <f t="shared" si="1"/>
        <v>0</v>
      </c>
    </row>
    <row r="19" spans="1:5" ht="15">
      <c r="A19" s="15" t="s">
        <v>68</v>
      </c>
      <c r="B19" s="120">
        <v>0</v>
      </c>
      <c r="C19" s="120">
        <f t="shared" si="1"/>
        <v>0</v>
      </c>
      <c r="D19" s="120">
        <f t="shared" si="1"/>
        <v>0</v>
      </c>
      <c r="E19" s="120">
        <f t="shared" si="1"/>
        <v>0</v>
      </c>
    </row>
    <row r="20" spans="1:5" ht="15">
      <c r="A20" s="16" t="s">
        <v>61</v>
      </c>
      <c r="B20" s="123">
        <f>SUM(B13:B19)</f>
        <v>33103677</v>
      </c>
      <c r="C20" s="123">
        <f t="shared" si="1"/>
        <v>33765750.54</v>
      </c>
      <c r="D20" s="120">
        <f t="shared" si="1"/>
        <v>34441065.5508</v>
      </c>
      <c r="E20" s="120">
        <f t="shared" si="1"/>
        <v>35129886.861816004</v>
      </c>
    </row>
    <row r="21" spans="1:5" ht="15">
      <c r="A21" s="16" t="s">
        <v>69</v>
      </c>
      <c r="B21" s="120">
        <v>48553163</v>
      </c>
      <c r="C21" s="120">
        <f t="shared" si="1"/>
        <v>49524226.26</v>
      </c>
      <c r="D21" s="120">
        <f t="shared" si="1"/>
        <v>50514710.7852</v>
      </c>
      <c r="E21" s="120">
        <f t="shared" si="1"/>
        <v>51525005.000904</v>
      </c>
    </row>
    <row r="22" spans="1:5" ht="15">
      <c r="A22" s="23" t="s">
        <v>222</v>
      </c>
      <c r="B22" s="122">
        <f>SUM(B20+B21)</f>
        <v>81656840</v>
      </c>
      <c r="C22" s="122">
        <f>SUM(C20+C21)</f>
        <v>83289976.8</v>
      </c>
      <c r="D22" s="122">
        <f>SUM(D20+D21)</f>
        <v>84955776.336</v>
      </c>
      <c r="E22" s="255">
        <f>SUM(D22*1.02)</f>
        <v>86654891.86272</v>
      </c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  <row r="31" ht="15">
      <c r="D31" t="s">
        <v>593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>
    <oddHeader>&amp;L&amp;"-,Félkövér"Fertőboz Község Önkormányzata&amp;C&amp;"-,Félkövér"2019. évi Költségvetés 
Gördülő tervezés&amp;R10.melléklet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workbookViewId="0" topLeftCell="A106">
      <selection activeCell="D69" sqref="D69"/>
    </sheetView>
  </sheetViews>
  <sheetFormatPr defaultColWidth="9.140625" defaultRowHeight="15"/>
  <cols>
    <col min="1" max="1" width="104.57421875" style="160" bestFit="1" customWidth="1"/>
    <col min="2" max="2" width="13.28125" style="160" bestFit="1" customWidth="1"/>
    <col min="3" max="3" width="20.7109375" style="161" bestFit="1" customWidth="1"/>
    <col min="4" max="4" width="18.7109375" style="160" bestFit="1" customWidth="1"/>
    <col min="5" max="5" width="17.421875" style="160" customWidth="1"/>
    <col min="6" max="6" width="18.7109375" style="160" bestFit="1" customWidth="1"/>
    <col min="7" max="7" width="14.7109375" style="160" bestFit="1" customWidth="1"/>
    <col min="8" max="10" width="17.00390625" style="160" bestFit="1" customWidth="1"/>
    <col min="11" max="11" width="17.00390625" style="160" customWidth="1"/>
    <col min="12" max="12" width="17.00390625" style="160" bestFit="1" customWidth="1"/>
    <col min="13" max="13" width="18.8515625" style="160" customWidth="1"/>
    <col min="14" max="15" width="14.7109375" style="160" bestFit="1" customWidth="1"/>
    <col min="16" max="16" width="17.00390625" style="160" bestFit="1" customWidth="1"/>
    <col min="17" max="17" width="14.7109375" style="160" bestFit="1" customWidth="1"/>
    <col min="18" max="19" width="13.00390625" style="160" bestFit="1" customWidth="1"/>
    <col min="20" max="20" width="17.00390625" style="160" bestFit="1" customWidth="1"/>
    <col min="21" max="21" width="13.00390625" style="160" bestFit="1" customWidth="1"/>
    <col min="22" max="22" width="17.00390625" style="160" bestFit="1" customWidth="1"/>
    <col min="23" max="16384" width="9.140625" style="160" customWidth="1"/>
  </cols>
  <sheetData>
    <row r="1" spans="1:22" s="197" customFormat="1" ht="15.75" thickBot="1">
      <c r="A1" s="194" t="s">
        <v>70</v>
      </c>
      <c r="B1" s="194" t="s">
        <v>71</v>
      </c>
      <c r="C1" s="195" t="s">
        <v>590</v>
      </c>
      <c r="D1" s="196" t="s">
        <v>547</v>
      </c>
      <c r="E1" s="196" t="s">
        <v>572</v>
      </c>
      <c r="F1" s="258" t="s">
        <v>548</v>
      </c>
      <c r="G1" s="196" t="s">
        <v>546</v>
      </c>
      <c r="H1" s="196" t="s">
        <v>549</v>
      </c>
      <c r="I1" s="196" t="s">
        <v>550</v>
      </c>
      <c r="J1" s="196" t="s">
        <v>551</v>
      </c>
      <c r="K1" s="196" t="s">
        <v>552</v>
      </c>
      <c r="L1" s="196" t="s">
        <v>553</v>
      </c>
      <c r="M1" s="196" t="s">
        <v>554</v>
      </c>
      <c r="N1" s="196" t="s">
        <v>555</v>
      </c>
      <c r="O1" s="196" t="s">
        <v>556</v>
      </c>
      <c r="P1" s="196" t="s">
        <v>557</v>
      </c>
      <c r="Q1" s="196" t="s">
        <v>558</v>
      </c>
      <c r="R1" s="196" t="s">
        <v>559</v>
      </c>
      <c r="S1" s="196" t="s">
        <v>576</v>
      </c>
      <c r="T1" s="196" t="s">
        <v>577</v>
      </c>
      <c r="U1" s="196" t="s">
        <v>578</v>
      </c>
      <c r="V1" s="196" t="s">
        <v>575</v>
      </c>
    </row>
    <row r="2" spans="1:26" ht="15">
      <c r="A2" s="198" t="s">
        <v>321</v>
      </c>
      <c r="B2" s="198" t="s">
        <v>322</v>
      </c>
      <c r="C2" s="199">
        <f aca="true" t="shared" si="0" ref="C2:C33">SUM(D2:V2)</f>
        <v>3634500</v>
      </c>
      <c r="D2" s="200"/>
      <c r="E2" s="200">
        <v>730500</v>
      </c>
      <c r="F2" s="200"/>
      <c r="G2" s="200"/>
      <c r="H2" s="200"/>
      <c r="I2" s="200"/>
      <c r="J2" s="200"/>
      <c r="K2" s="200"/>
      <c r="L2" s="200">
        <v>1807250</v>
      </c>
      <c r="M2" s="200"/>
      <c r="N2" s="200"/>
      <c r="O2" s="200"/>
      <c r="P2" s="200">
        <v>1096750</v>
      </c>
      <c r="Q2" s="200"/>
      <c r="R2" s="200"/>
      <c r="S2" s="200"/>
      <c r="T2" s="200"/>
      <c r="U2" s="200"/>
      <c r="V2" s="168"/>
      <c r="W2" s="169"/>
      <c r="X2" s="169"/>
      <c r="Y2" s="169"/>
      <c r="Z2" s="169"/>
    </row>
    <row r="3" spans="1:26" ht="15">
      <c r="A3" s="201" t="s">
        <v>323</v>
      </c>
      <c r="B3" s="202" t="s">
        <v>324</v>
      </c>
      <c r="C3" s="203">
        <f t="shared" si="0"/>
        <v>0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172"/>
      <c r="W3" s="169"/>
      <c r="X3" s="169"/>
      <c r="Y3" s="169"/>
      <c r="Z3" s="169"/>
    </row>
    <row r="4" spans="1:26" ht="15">
      <c r="A4" s="201" t="s">
        <v>325</v>
      </c>
      <c r="B4" s="202" t="s">
        <v>326</v>
      </c>
      <c r="C4" s="203">
        <f t="shared" si="0"/>
        <v>0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172"/>
      <c r="W4" s="169"/>
      <c r="X4" s="169"/>
      <c r="Y4" s="169"/>
      <c r="Z4" s="169"/>
    </row>
    <row r="5" spans="1:26" ht="15">
      <c r="A5" s="201" t="s">
        <v>327</v>
      </c>
      <c r="B5" s="202" t="s">
        <v>328</v>
      </c>
      <c r="C5" s="203">
        <f t="shared" si="0"/>
        <v>0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72"/>
      <c r="W5" s="169"/>
      <c r="X5" s="169"/>
      <c r="Y5" s="169"/>
      <c r="Z5" s="169"/>
    </row>
    <row r="6" spans="1:26" ht="15">
      <c r="A6" s="201" t="s">
        <v>329</v>
      </c>
      <c r="B6" s="202" t="s">
        <v>330</v>
      </c>
      <c r="C6" s="203">
        <f t="shared" si="0"/>
        <v>0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172"/>
      <c r="W6" s="169"/>
      <c r="X6" s="169"/>
      <c r="Y6" s="169"/>
      <c r="Z6" s="169"/>
    </row>
    <row r="7" spans="1:26" ht="15">
      <c r="A7" s="201" t="s">
        <v>331</v>
      </c>
      <c r="B7" s="202" t="s">
        <v>332</v>
      </c>
      <c r="C7" s="203">
        <f t="shared" si="0"/>
        <v>0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172"/>
      <c r="W7" s="169"/>
      <c r="X7" s="169"/>
      <c r="Y7" s="169"/>
      <c r="Z7" s="169"/>
    </row>
    <row r="8" spans="1:26" ht="15">
      <c r="A8" s="201" t="s">
        <v>333</v>
      </c>
      <c r="B8" s="202" t="s">
        <v>334</v>
      </c>
      <c r="C8" s="203">
        <f t="shared" si="0"/>
        <v>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172"/>
      <c r="W8" s="169"/>
      <c r="X8" s="169"/>
      <c r="Y8" s="169"/>
      <c r="Z8" s="169"/>
    </row>
    <row r="9" spans="1:26" ht="15">
      <c r="A9" s="201" t="s">
        <v>335</v>
      </c>
      <c r="B9" s="202" t="s">
        <v>336</v>
      </c>
      <c r="C9" s="203">
        <f t="shared" si="0"/>
        <v>0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172"/>
      <c r="W9" s="169"/>
      <c r="X9" s="169"/>
      <c r="Y9" s="169"/>
      <c r="Z9" s="169"/>
    </row>
    <row r="10" spans="1:26" ht="15">
      <c r="A10" s="205" t="s">
        <v>337</v>
      </c>
      <c r="B10" s="202" t="s">
        <v>338</v>
      </c>
      <c r="C10" s="203">
        <f t="shared" si="0"/>
        <v>0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172"/>
      <c r="W10" s="169"/>
      <c r="X10" s="169"/>
      <c r="Y10" s="169"/>
      <c r="Z10" s="169"/>
    </row>
    <row r="11" spans="1:26" ht="15">
      <c r="A11" s="205" t="s">
        <v>339</v>
      </c>
      <c r="B11" s="202" t="s">
        <v>340</v>
      </c>
      <c r="C11" s="203">
        <f t="shared" si="0"/>
        <v>0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172"/>
      <c r="W11" s="169"/>
      <c r="X11" s="169"/>
      <c r="Y11" s="169"/>
      <c r="Z11" s="169"/>
    </row>
    <row r="12" spans="1:26" ht="15">
      <c r="A12" s="205" t="s">
        <v>341</v>
      </c>
      <c r="B12" s="202" t="s">
        <v>342</v>
      </c>
      <c r="C12" s="203">
        <f t="shared" si="0"/>
        <v>0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172"/>
      <c r="W12" s="169"/>
      <c r="X12" s="169"/>
      <c r="Y12" s="169"/>
      <c r="Z12" s="169"/>
    </row>
    <row r="13" spans="1:26" ht="15">
      <c r="A13" s="205" t="s">
        <v>343</v>
      </c>
      <c r="B13" s="202" t="s">
        <v>344</v>
      </c>
      <c r="C13" s="203">
        <f t="shared" si="0"/>
        <v>0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172"/>
      <c r="W13" s="169"/>
      <c r="X13" s="169"/>
      <c r="Y13" s="169"/>
      <c r="Z13" s="169"/>
    </row>
    <row r="14" spans="1:26" ht="15">
      <c r="A14" s="205" t="s">
        <v>345</v>
      </c>
      <c r="B14" s="202" t="s">
        <v>346</v>
      </c>
      <c r="C14" s="203">
        <f t="shared" si="0"/>
        <v>350000</v>
      </c>
      <c r="D14" s="204"/>
      <c r="E14" s="204">
        <v>75000</v>
      </c>
      <c r="F14" s="204"/>
      <c r="G14" s="204"/>
      <c r="H14" s="204"/>
      <c r="I14" s="204"/>
      <c r="J14" s="204"/>
      <c r="K14" s="204"/>
      <c r="L14" s="204">
        <v>175000</v>
      </c>
      <c r="M14" s="204"/>
      <c r="N14" s="204"/>
      <c r="O14" s="204"/>
      <c r="P14" s="204">
        <v>100000</v>
      </c>
      <c r="Q14" s="204"/>
      <c r="R14" s="204"/>
      <c r="S14" s="204"/>
      <c r="T14" s="204"/>
      <c r="U14" s="204"/>
      <c r="V14" s="172"/>
      <c r="W14" s="169"/>
      <c r="X14" s="169"/>
      <c r="Y14" s="169"/>
      <c r="Z14" s="169"/>
    </row>
    <row r="15" spans="1:26" s="161" customFormat="1" ht="15">
      <c r="A15" s="206" t="s">
        <v>347</v>
      </c>
      <c r="B15" s="207" t="s">
        <v>348</v>
      </c>
      <c r="C15" s="203">
        <f t="shared" si="0"/>
        <v>3984500</v>
      </c>
      <c r="D15" s="208">
        <f>SUM(D2:D14)</f>
        <v>0</v>
      </c>
      <c r="E15" s="208">
        <f aca="true" t="shared" si="1" ref="E15:V15">SUM(E2:E14)</f>
        <v>805500</v>
      </c>
      <c r="F15" s="208">
        <f t="shared" si="1"/>
        <v>0</v>
      </c>
      <c r="G15" s="208">
        <f t="shared" si="1"/>
        <v>0</v>
      </c>
      <c r="H15" s="208">
        <f t="shared" si="1"/>
        <v>0</v>
      </c>
      <c r="I15" s="208">
        <f t="shared" si="1"/>
        <v>0</v>
      </c>
      <c r="J15" s="208">
        <f t="shared" si="1"/>
        <v>0</v>
      </c>
      <c r="K15" s="208">
        <f t="shared" si="1"/>
        <v>0</v>
      </c>
      <c r="L15" s="208">
        <f t="shared" si="1"/>
        <v>1982250</v>
      </c>
      <c r="M15" s="208">
        <f t="shared" si="1"/>
        <v>0</v>
      </c>
      <c r="N15" s="208">
        <f t="shared" si="1"/>
        <v>0</v>
      </c>
      <c r="O15" s="208">
        <f t="shared" si="1"/>
        <v>0</v>
      </c>
      <c r="P15" s="208">
        <f t="shared" si="1"/>
        <v>1196750</v>
      </c>
      <c r="Q15" s="208">
        <f t="shared" si="1"/>
        <v>0</v>
      </c>
      <c r="R15" s="208">
        <f t="shared" si="1"/>
        <v>0</v>
      </c>
      <c r="S15" s="208">
        <f t="shared" si="1"/>
        <v>0</v>
      </c>
      <c r="T15" s="208">
        <f t="shared" si="1"/>
        <v>0</v>
      </c>
      <c r="U15" s="208">
        <f t="shared" si="1"/>
        <v>0</v>
      </c>
      <c r="V15" s="209">
        <f t="shared" si="1"/>
        <v>0</v>
      </c>
      <c r="W15" s="193"/>
      <c r="X15" s="193"/>
      <c r="Y15" s="193"/>
      <c r="Z15" s="193"/>
    </row>
    <row r="16" spans="1:26" ht="15">
      <c r="A16" s="205" t="s">
        <v>349</v>
      </c>
      <c r="B16" s="202" t="s">
        <v>350</v>
      </c>
      <c r="C16" s="203">
        <f t="shared" si="0"/>
        <v>2064132</v>
      </c>
      <c r="D16" s="204">
        <v>2064132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72"/>
      <c r="W16" s="169"/>
      <c r="X16" s="169"/>
      <c r="Y16" s="169"/>
      <c r="Z16" s="169"/>
    </row>
    <row r="17" spans="1:26" ht="15">
      <c r="A17" s="205" t="s">
        <v>351</v>
      </c>
      <c r="B17" s="202" t="s">
        <v>352</v>
      </c>
      <c r="C17" s="203">
        <f t="shared" si="0"/>
        <v>186000</v>
      </c>
      <c r="D17" s="204">
        <v>0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>
        <v>186000</v>
      </c>
      <c r="P17" s="204"/>
      <c r="Q17" s="204"/>
      <c r="R17" s="204"/>
      <c r="S17" s="204"/>
      <c r="T17" s="204"/>
      <c r="U17" s="204"/>
      <c r="V17" s="172"/>
      <c r="W17" s="169"/>
      <c r="X17" s="169"/>
      <c r="Y17" s="169"/>
      <c r="Z17" s="169"/>
    </row>
    <row r="18" spans="1:26" ht="15">
      <c r="A18" s="205" t="s">
        <v>353</v>
      </c>
      <c r="B18" s="202" t="s">
        <v>354</v>
      </c>
      <c r="C18" s="203">
        <f t="shared" si="0"/>
        <v>100000</v>
      </c>
      <c r="D18" s="204">
        <v>100000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172"/>
      <c r="W18" s="169"/>
      <c r="X18" s="169"/>
      <c r="Y18" s="169"/>
      <c r="Z18" s="169"/>
    </row>
    <row r="19" spans="1:26" s="161" customFormat="1" ht="15">
      <c r="A19" s="210" t="s">
        <v>355</v>
      </c>
      <c r="B19" s="207" t="s">
        <v>356</v>
      </c>
      <c r="C19" s="203">
        <f t="shared" si="0"/>
        <v>2350132</v>
      </c>
      <c r="D19" s="208">
        <f>SUM(D16:D18)</f>
        <v>2164132</v>
      </c>
      <c r="E19" s="208">
        <f aca="true" t="shared" si="2" ref="E19:V19">SUM(E16:E18)</f>
        <v>0</v>
      </c>
      <c r="F19" s="208">
        <f t="shared" si="2"/>
        <v>0</v>
      </c>
      <c r="G19" s="208">
        <f t="shared" si="2"/>
        <v>0</v>
      </c>
      <c r="H19" s="208">
        <f t="shared" si="2"/>
        <v>0</v>
      </c>
      <c r="I19" s="208">
        <f t="shared" si="2"/>
        <v>0</v>
      </c>
      <c r="J19" s="208">
        <f t="shared" si="2"/>
        <v>0</v>
      </c>
      <c r="K19" s="208">
        <f t="shared" si="2"/>
        <v>0</v>
      </c>
      <c r="L19" s="208">
        <f t="shared" si="2"/>
        <v>0</v>
      </c>
      <c r="M19" s="208">
        <f t="shared" si="2"/>
        <v>0</v>
      </c>
      <c r="N19" s="208">
        <f t="shared" si="2"/>
        <v>0</v>
      </c>
      <c r="O19" s="208">
        <f t="shared" si="2"/>
        <v>186000</v>
      </c>
      <c r="P19" s="208">
        <f t="shared" si="2"/>
        <v>0</v>
      </c>
      <c r="Q19" s="208">
        <f t="shared" si="2"/>
        <v>0</v>
      </c>
      <c r="R19" s="208">
        <f t="shared" si="2"/>
        <v>0</v>
      </c>
      <c r="S19" s="208">
        <f t="shared" si="2"/>
        <v>0</v>
      </c>
      <c r="T19" s="208">
        <f t="shared" si="2"/>
        <v>0</v>
      </c>
      <c r="U19" s="208">
        <f t="shared" si="2"/>
        <v>0</v>
      </c>
      <c r="V19" s="209">
        <f t="shared" si="2"/>
        <v>0</v>
      </c>
      <c r="W19" s="193"/>
      <c r="X19" s="193"/>
      <c r="Y19" s="193"/>
      <c r="Z19" s="193"/>
    </row>
    <row r="20" spans="1:26" s="216" customFormat="1" ht="15.75">
      <c r="A20" s="211" t="s">
        <v>357</v>
      </c>
      <c r="B20" s="212" t="s">
        <v>358</v>
      </c>
      <c r="C20" s="203">
        <f t="shared" si="0"/>
        <v>6334632</v>
      </c>
      <c r="D20" s="213">
        <f>+D19+D15</f>
        <v>2164132</v>
      </c>
      <c r="E20" s="213">
        <f aca="true" t="shared" si="3" ref="E20:V20">+E19+E15</f>
        <v>805500</v>
      </c>
      <c r="F20" s="213">
        <f t="shared" si="3"/>
        <v>0</v>
      </c>
      <c r="G20" s="213">
        <f t="shared" si="3"/>
        <v>0</v>
      </c>
      <c r="H20" s="213">
        <f t="shared" si="3"/>
        <v>0</v>
      </c>
      <c r="I20" s="213">
        <f t="shared" si="3"/>
        <v>0</v>
      </c>
      <c r="J20" s="213">
        <f t="shared" si="3"/>
        <v>0</v>
      </c>
      <c r="K20" s="213">
        <f t="shared" si="3"/>
        <v>0</v>
      </c>
      <c r="L20" s="213">
        <f t="shared" si="3"/>
        <v>1982250</v>
      </c>
      <c r="M20" s="213">
        <f t="shared" si="3"/>
        <v>0</v>
      </c>
      <c r="N20" s="213">
        <f t="shared" si="3"/>
        <v>0</v>
      </c>
      <c r="O20" s="213">
        <f t="shared" si="3"/>
        <v>186000</v>
      </c>
      <c r="P20" s="213">
        <f t="shared" si="3"/>
        <v>1196750</v>
      </c>
      <c r="Q20" s="213">
        <f t="shared" si="3"/>
        <v>0</v>
      </c>
      <c r="R20" s="213">
        <f t="shared" si="3"/>
        <v>0</v>
      </c>
      <c r="S20" s="213">
        <f t="shared" si="3"/>
        <v>0</v>
      </c>
      <c r="T20" s="213">
        <f t="shared" si="3"/>
        <v>0</v>
      </c>
      <c r="U20" s="213">
        <f t="shared" si="3"/>
        <v>0</v>
      </c>
      <c r="V20" s="214">
        <f t="shared" si="3"/>
        <v>0</v>
      </c>
      <c r="W20" s="215"/>
      <c r="X20" s="215"/>
      <c r="Y20" s="215"/>
      <c r="Z20" s="215"/>
    </row>
    <row r="21" spans="1:26" s="216" customFormat="1" ht="15.75">
      <c r="A21" s="217" t="s">
        <v>359</v>
      </c>
      <c r="B21" s="212" t="s">
        <v>360</v>
      </c>
      <c r="C21" s="203">
        <f t="shared" si="0"/>
        <v>1246926</v>
      </c>
      <c r="D21" s="213">
        <v>412826</v>
      </c>
      <c r="E21" s="213">
        <v>161100</v>
      </c>
      <c r="F21" s="213"/>
      <c r="G21" s="213"/>
      <c r="H21" s="213"/>
      <c r="I21" s="213"/>
      <c r="J21" s="213"/>
      <c r="K21" s="213"/>
      <c r="L21" s="213">
        <v>396450</v>
      </c>
      <c r="M21" s="213"/>
      <c r="N21" s="213"/>
      <c r="O21" s="213">
        <v>37200</v>
      </c>
      <c r="P21" s="213">
        <v>239350</v>
      </c>
      <c r="Q21" s="213"/>
      <c r="R21" s="213"/>
      <c r="S21" s="213"/>
      <c r="T21" s="213"/>
      <c r="U21" s="213"/>
      <c r="V21" s="218"/>
      <c r="W21" s="215"/>
      <c r="X21" s="215"/>
      <c r="Y21" s="215"/>
      <c r="Z21" s="215"/>
    </row>
    <row r="22" spans="1:26" ht="15">
      <c r="A22" s="205" t="s">
        <v>361</v>
      </c>
      <c r="B22" s="202" t="s">
        <v>362</v>
      </c>
      <c r="C22" s="203">
        <f t="shared" si="0"/>
        <v>0</v>
      </c>
      <c r="D22" s="204">
        <v>0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172"/>
      <c r="W22" s="169"/>
      <c r="X22" s="169"/>
      <c r="Y22" s="169"/>
      <c r="Z22" s="169"/>
    </row>
    <row r="23" spans="1:26" ht="15">
      <c r="A23" s="205" t="s">
        <v>363</v>
      </c>
      <c r="B23" s="202" t="s">
        <v>364</v>
      </c>
      <c r="C23" s="203">
        <f t="shared" si="0"/>
        <v>817276</v>
      </c>
      <c r="D23" s="204">
        <v>126756</v>
      </c>
      <c r="E23" s="204">
        <v>10000</v>
      </c>
      <c r="F23" s="204"/>
      <c r="G23" s="204"/>
      <c r="H23" s="204"/>
      <c r="I23" s="204"/>
      <c r="J23" s="204"/>
      <c r="K23" s="204"/>
      <c r="L23" s="204">
        <v>331520</v>
      </c>
      <c r="M23" s="204"/>
      <c r="N23" s="204"/>
      <c r="O23" s="204"/>
      <c r="P23" s="204">
        <v>349000</v>
      </c>
      <c r="Q23" s="204"/>
      <c r="R23" s="204"/>
      <c r="S23" s="204"/>
      <c r="T23" s="204"/>
      <c r="U23" s="204"/>
      <c r="V23" s="172"/>
      <c r="W23" s="169"/>
      <c r="X23" s="169"/>
      <c r="Y23" s="169"/>
      <c r="Z23" s="169"/>
    </row>
    <row r="24" spans="1:26" ht="15">
      <c r="A24" s="205" t="s">
        <v>365</v>
      </c>
      <c r="B24" s="202" t="s">
        <v>366</v>
      </c>
      <c r="C24" s="203">
        <f t="shared" si="0"/>
        <v>0</v>
      </c>
      <c r="D24" s="204">
        <v>0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172"/>
      <c r="W24" s="169"/>
      <c r="X24" s="169"/>
      <c r="Y24" s="169"/>
      <c r="Z24" s="169"/>
    </row>
    <row r="25" spans="1:26" s="161" customFormat="1" ht="15">
      <c r="A25" s="210" t="s">
        <v>367</v>
      </c>
      <c r="B25" s="207" t="s">
        <v>368</v>
      </c>
      <c r="C25" s="203">
        <f t="shared" si="0"/>
        <v>817276</v>
      </c>
      <c r="D25" s="208">
        <f>SUM(D22:D24)</f>
        <v>126756</v>
      </c>
      <c r="E25" s="208">
        <f aca="true" t="shared" si="4" ref="E25:V25">SUM(E22:E24)</f>
        <v>10000</v>
      </c>
      <c r="F25" s="208">
        <f t="shared" si="4"/>
        <v>0</v>
      </c>
      <c r="G25" s="208">
        <f t="shared" si="4"/>
        <v>0</v>
      </c>
      <c r="H25" s="208">
        <f t="shared" si="4"/>
        <v>0</v>
      </c>
      <c r="I25" s="208">
        <f t="shared" si="4"/>
        <v>0</v>
      </c>
      <c r="J25" s="208">
        <f t="shared" si="4"/>
        <v>0</v>
      </c>
      <c r="K25" s="208">
        <f t="shared" si="4"/>
        <v>0</v>
      </c>
      <c r="L25" s="208">
        <f t="shared" si="4"/>
        <v>331520</v>
      </c>
      <c r="M25" s="208">
        <f t="shared" si="4"/>
        <v>0</v>
      </c>
      <c r="N25" s="208">
        <f t="shared" si="4"/>
        <v>0</v>
      </c>
      <c r="O25" s="208">
        <f t="shared" si="4"/>
        <v>0</v>
      </c>
      <c r="P25" s="208">
        <f t="shared" si="4"/>
        <v>349000</v>
      </c>
      <c r="Q25" s="208">
        <f t="shared" si="4"/>
        <v>0</v>
      </c>
      <c r="R25" s="208">
        <f t="shared" si="4"/>
        <v>0</v>
      </c>
      <c r="S25" s="208">
        <f t="shared" si="4"/>
        <v>0</v>
      </c>
      <c r="T25" s="208">
        <f t="shared" si="4"/>
        <v>0</v>
      </c>
      <c r="U25" s="208">
        <f t="shared" si="4"/>
        <v>0</v>
      </c>
      <c r="V25" s="209">
        <f t="shared" si="4"/>
        <v>0</v>
      </c>
      <c r="W25" s="193"/>
      <c r="X25" s="193"/>
      <c r="Y25" s="193"/>
      <c r="Z25" s="193"/>
    </row>
    <row r="26" spans="1:26" ht="15">
      <c r="A26" s="205" t="s">
        <v>369</v>
      </c>
      <c r="B26" s="202" t="s">
        <v>370</v>
      </c>
      <c r="C26" s="203">
        <f t="shared" si="0"/>
        <v>95182</v>
      </c>
      <c r="D26" s="204">
        <v>30000</v>
      </c>
      <c r="E26" s="204"/>
      <c r="F26" s="204"/>
      <c r="G26" s="204"/>
      <c r="H26" s="204"/>
      <c r="I26" s="204"/>
      <c r="J26" s="204"/>
      <c r="K26" s="204"/>
      <c r="L26" s="204"/>
      <c r="M26" s="204">
        <v>65182</v>
      </c>
      <c r="N26" s="204"/>
      <c r="O26" s="204"/>
      <c r="P26" s="204"/>
      <c r="Q26" s="204"/>
      <c r="R26" s="204"/>
      <c r="S26" s="204"/>
      <c r="T26" s="204"/>
      <c r="U26" s="204"/>
      <c r="V26" s="172"/>
      <c r="W26" s="169"/>
      <c r="X26" s="169"/>
      <c r="Y26" s="169"/>
      <c r="Z26" s="169"/>
    </row>
    <row r="27" spans="1:26" ht="15">
      <c r="A27" s="205" t="s">
        <v>371</v>
      </c>
      <c r="B27" s="202" t="s">
        <v>372</v>
      </c>
      <c r="C27" s="203">
        <f t="shared" si="0"/>
        <v>1546250</v>
      </c>
      <c r="D27" s="204">
        <v>105000</v>
      </c>
      <c r="E27" s="204"/>
      <c r="F27" s="204"/>
      <c r="G27" s="204"/>
      <c r="H27" s="204">
        <v>1423364</v>
      </c>
      <c r="I27" s="204"/>
      <c r="J27" s="204"/>
      <c r="K27" s="204"/>
      <c r="L27" s="204"/>
      <c r="M27" s="204">
        <v>17886</v>
      </c>
      <c r="N27" s="204"/>
      <c r="O27" s="204"/>
      <c r="P27" s="204"/>
      <c r="Q27" s="204"/>
      <c r="R27" s="204"/>
      <c r="S27" s="204"/>
      <c r="T27" s="204"/>
      <c r="U27" s="204"/>
      <c r="V27" s="172"/>
      <c r="W27" s="169"/>
      <c r="X27" s="169"/>
      <c r="Y27" s="169"/>
      <c r="Z27" s="169"/>
    </row>
    <row r="28" spans="1:26" s="161" customFormat="1" ht="15">
      <c r="A28" s="210" t="s">
        <v>373</v>
      </c>
      <c r="B28" s="207" t="s">
        <v>374</v>
      </c>
      <c r="C28" s="203">
        <f t="shared" si="0"/>
        <v>1641432</v>
      </c>
      <c r="D28" s="208">
        <f>SUM(D26:D27)</f>
        <v>135000</v>
      </c>
      <c r="E28" s="208">
        <f aca="true" t="shared" si="5" ref="E28:V28">+E26+E27</f>
        <v>0</v>
      </c>
      <c r="F28" s="208">
        <f t="shared" si="5"/>
        <v>0</v>
      </c>
      <c r="G28" s="208">
        <f t="shared" si="5"/>
        <v>0</v>
      </c>
      <c r="H28" s="208">
        <f t="shared" si="5"/>
        <v>1423364</v>
      </c>
      <c r="I28" s="208">
        <f t="shared" si="5"/>
        <v>0</v>
      </c>
      <c r="J28" s="208">
        <f t="shared" si="5"/>
        <v>0</v>
      </c>
      <c r="K28" s="208">
        <f t="shared" si="5"/>
        <v>0</v>
      </c>
      <c r="L28" s="208">
        <f t="shared" si="5"/>
        <v>0</v>
      </c>
      <c r="M28" s="208">
        <v>83068</v>
      </c>
      <c r="N28" s="208">
        <f t="shared" si="5"/>
        <v>0</v>
      </c>
      <c r="O28" s="208">
        <f t="shared" si="5"/>
        <v>0</v>
      </c>
      <c r="P28" s="208">
        <f t="shared" si="5"/>
        <v>0</v>
      </c>
      <c r="Q28" s="208">
        <f t="shared" si="5"/>
        <v>0</v>
      </c>
      <c r="R28" s="208">
        <f t="shared" si="5"/>
        <v>0</v>
      </c>
      <c r="S28" s="208">
        <f t="shared" si="5"/>
        <v>0</v>
      </c>
      <c r="T28" s="208">
        <f t="shared" si="5"/>
        <v>0</v>
      </c>
      <c r="U28" s="208">
        <f t="shared" si="5"/>
        <v>0</v>
      </c>
      <c r="V28" s="209">
        <f t="shared" si="5"/>
        <v>0</v>
      </c>
      <c r="W28" s="193"/>
      <c r="X28" s="193"/>
      <c r="Y28" s="193"/>
      <c r="Z28" s="193"/>
    </row>
    <row r="29" spans="1:26" ht="15">
      <c r="A29" s="205" t="s">
        <v>375</v>
      </c>
      <c r="B29" s="202" t="s">
        <v>376</v>
      </c>
      <c r="C29" s="203">
        <f t="shared" si="0"/>
        <v>2516631</v>
      </c>
      <c r="D29" s="204">
        <v>836122</v>
      </c>
      <c r="E29" s="204">
        <v>20000</v>
      </c>
      <c r="F29" s="204">
        <v>645460</v>
      </c>
      <c r="G29" s="204"/>
      <c r="H29" s="204"/>
      <c r="I29" s="204"/>
      <c r="J29" s="204"/>
      <c r="K29" s="204">
        <v>698623</v>
      </c>
      <c r="L29" s="204">
        <v>9426</v>
      </c>
      <c r="M29" s="204">
        <v>282000</v>
      </c>
      <c r="N29" s="204"/>
      <c r="O29" s="204">
        <v>25000</v>
      </c>
      <c r="P29" s="204"/>
      <c r="Q29" s="204"/>
      <c r="R29" s="204"/>
      <c r="S29" s="204"/>
      <c r="T29" s="204"/>
      <c r="U29" s="204"/>
      <c r="V29" s="172"/>
      <c r="W29" s="169"/>
      <c r="X29" s="169"/>
      <c r="Y29" s="169"/>
      <c r="Z29" s="169"/>
    </row>
    <row r="30" spans="1:26" ht="15">
      <c r="A30" s="205" t="s">
        <v>377</v>
      </c>
      <c r="B30" s="202" t="s">
        <v>378</v>
      </c>
      <c r="C30" s="203">
        <f t="shared" si="0"/>
        <v>0</v>
      </c>
      <c r="D30" s="204">
        <v>0</v>
      </c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172"/>
      <c r="W30" s="169"/>
      <c r="X30" s="169"/>
      <c r="Y30" s="169"/>
      <c r="Z30" s="169"/>
    </row>
    <row r="31" spans="1:26" ht="15">
      <c r="A31" s="205" t="s">
        <v>379</v>
      </c>
      <c r="B31" s="202" t="s">
        <v>380</v>
      </c>
      <c r="C31" s="203">
        <f t="shared" si="0"/>
        <v>17909</v>
      </c>
      <c r="D31" s="204">
        <v>10000</v>
      </c>
      <c r="E31" s="204"/>
      <c r="F31" s="204"/>
      <c r="G31" s="204"/>
      <c r="H31" s="204"/>
      <c r="I31" s="204"/>
      <c r="J31" s="204"/>
      <c r="K31" s="204"/>
      <c r="L31" s="204">
        <v>909</v>
      </c>
      <c r="M31" s="204">
        <v>7000</v>
      </c>
      <c r="N31" s="204"/>
      <c r="O31" s="204"/>
      <c r="P31" s="204"/>
      <c r="Q31" s="204"/>
      <c r="R31" s="204"/>
      <c r="S31" s="204"/>
      <c r="T31" s="204"/>
      <c r="U31" s="204"/>
      <c r="V31" s="172"/>
      <c r="W31" s="169"/>
      <c r="X31" s="169"/>
      <c r="Y31" s="169"/>
      <c r="Z31" s="169"/>
    </row>
    <row r="32" spans="1:26" ht="15">
      <c r="A32" s="205" t="s">
        <v>381</v>
      </c>
      <c r="B32" s="202" t="s">
        <v>382</v>
      </c>
      <c r="C32" s="203">
        <f t="shared" si="0"/>
        <v>1192868</v>
      </c>
      <c r="D32" s="204">
        <v>154470</v>
      </c>
      <c r="E32" s="204"/>
      <c r="F32" s="204">
        <v>45000</v>
      </c>
      <c r="G32" s="204"/>
      <c r="H32" s="204">
        <v>650000</v>
      </c>
      <c r="I32" s="204">
        <v>139024</v>
      </c>
      <c r="J32" s="204"/>
      <c r="K32" s="204"/>
      <c r="L32" s="204">
        <v>146374</v>
      </c>
      <c r="M32" s="204">
        <v>58000</v>
      </c>
      <c r="N32" s="204"/>
      <c r="O32" s="204"/>
      <c r="P32" s="204"/>
      <c r="Q32" s="204"/>
      <c r="R32" s="204"/>
      <c r="S32" s="204"/>
      <c r="T32" s="204"/>
      <c r="U32" s="204"/>
      <c r="V32" s="172"/>
      <c r="W32" s="169"/>
      <c r="X32" s="169"/>
      <c r="Y32" s="169"/>
      <c r="Z32" s="169"/>
    </row>
    <row r="33" spans="1:26" ht="15">
      <c r="A33" s="205" t="s">
        <v>383</v>
      </c>
      <c r="B33" s="202" t="s">
        <v>384</v>
      </c>
      <c r="C33" s="203">
        <f t="shared" si="0"/>
        <v>0</v>
      </c>
      <c r="D33" s="204">
        <v>0</v>
      </c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172"/>
      <c r="W33" s="169"/>
      <c r="X33" s="169"/>
      <c r="Y33" s="169"/>
      <c r="Z33" s="169"/>
    </row>
    <row r="34" spans="1:26" ht="15">
      <c r="A34" s="205" t="s">
        <v>385</v>
      </c>
      <c r="B34" s="202" t="s">
        <v>386</v>
      </c>
      <c r="C34" s="203">
        <f aca="true" t="shared" si="6" ref="C34:C65">SUM(D34:V34)</f>
        <v>70000</v>
      </c>
      <c r="D34" s="204">
        <v>10000</v>
      </c>
      <c r="E34" s="204"/>
      <c r="F34" s="204"/>
      <c r="G34" s="204"/>
      <c r="H34" s="204"/>
      <c r="I34" s="204"/>
      <c r="J34" s="204"/>
      <c r="K34" s="204"/>
      <c r="L34" s="204">
        <v>60000</v>
      </c>
      <c r="M34" s="204"/>
      <c r="N34" s="204"/>
      <c r="O34" s="204"/>
      <c r="P34" s="204"/>
      <c r="Q34" s="204"/>
      <c r="R34" s="204"/>
      <c r="S34" s="204"/>
      <c r="T34" s="204"/>
      <c r="U34" s="204"/>
      <c r="V34" s="172"/>
      <c r="W34" s="169"/>
      <c r="X34" s="169"/>
      <c r="Y34" s="169"/>
      <c r="Z34" s="169"/>
    </row>
    <row r="35" spans="1:26" ht="15">
      <c r="A35" s="205" t="s">
        <v>387</v>
      </c>
      <c r="B35" s="202" t="s">
        <v>388</v>
      </c>
      <c r="C35" s="203">
        <f t="shared" si="6"/>
        <v>2248354</v>
      </c>
      <c r="D35" s="204">
        <v>277509</v>
      </c>
      <c r="E35" s="204">
        <v>23000</v>
      </c>
      <c r="F35" s="204">
        <v>630000</v>
      </c>
      <c r="G35" s="204"/>
      <c r="H35" s="204">
        <v>176669</v>
      </c>
      <c r="I35" s="204">
        <v>48176</v>
      </c>
      <c r="J35" s="204">
        <v>13000</v>
      </c>
      <c r="K35" s="204"/>
      <c r="L35" s="204">
        <v>450000</v>
      </c>
      <c r="M35" s="204"/>
      <c r="N35" s="204"/>
      <c r="O35" s="204"/>
      <c r="P35" s="204">
        <v>630000</v>
      </c>
      <c r="Q35" s="204"/>
      <c r="R35" s="204"/>
      <c r="S35" s="204"/>
      <c r="T35" s="204"/>
      <c r="U35" s="204"/>
      <c r="V35" s="172"/>
      <c r="W35" s="169"/>
      <c r="X35" s="169"/>
      <c r="Y35" s="169"/>
      <c r="Z35" s="169"/>
    </row>
    <row r="36" spans="1:26" s="161" customFormat="1" ht="15">
      <c r="A36" s="210" t="s">
        <v>389</v>
      </c>
      <c r="B36" s="207" t="s">
        <v>390</v>
      </c>
      <c r="C36" s="203">
        <f t="shared" si="6"/>
        <v>6045762</v>
      </c>
      <c r="D36" s="208">
        <f>SUM(D29:D35)</f>
        <v>1288101</v>
      </c>
      <c r="E36" s="208">
        <f aca="true" t="shared" si="7" ref="E36:V36">SUM(E29:E35)</f>
        <v>43000</v>
      </c>
      <c r="F36" s="208">
        <f t="shared" si="7"/>
        <v>1320460</v>
      </c>
      <c r="G36" s="208">
        <f t="shared" si="7"/>
        <v>0</v>
      </c>
      <c r="H36" s="208">
        <f t="shared" si="7"/>
        <v>826669</v>
      </c>
      <c r="I36" s="208">
        <f t="shared" si="7"/>
        <v>187200</v>
      </c>
      <c r="J36" s="208">
        <f t="shared" si="7"/>
        <v>13000</v>
      </c>
      <c r="K36" s="208">
        <f t="shared" si="7"/>
        <v>698623</v>
      </c>
      <c r="L36" s="208">
        <f t="shared" si="7"/>
        <v>666709</v>
      </c>
      <c r="M36" s="208">
        <f t="shared" si="7"/>
        <v>347000</v>
      </c>
      <c r="N36" s="208">
        <f t="shared" si="7"/>
        <v>0</v>
      </c>
      <c r="O36" s="208">
        <f t="shared" si="7"/>
        <v>25000</v>
      </c>
      <c r="P36" s="208">
        <f t="shared" si="7"/>
        <v>630000</v>
      </c>
      <c r="Q36" s="208">
        <f t="shared" si="7"/>
        <v>0</v>
      </c>
      <c r="R36" s="208">
        <f t="shared" si="7"/>
        <v>0</v>
      </c>
      <c r="S36" s="208">
        <f t="shared" si="7"/>
        <v>0</v>
      </c>
      <c r="T36" s="208">
        <f t="shared" si="7"/>
        <v>0</v>
      </c>
      <c r="U36" s="208">
        <f t="shared" si="7"/>
        <v>0</v>
      </c>
      <c r="V36" s="209">
        <f t="shared" si="7"/>
        <v>0</v>
      </c>
      <c r="W36" s="193"/>
      <c r="X36" s="193"/>
      <c r="Y36" s="193"/>
      <c r="Z36" s="193"/>
    </row>
    <row r="37" spans="1:26" ht="15">
      <c r="A37" s="205" t="s">
        <v>391</v>
      </c>
      <c r="B37" s="202" t="s">
        <v>392</v>
      </c>
      <c r="C37" s="203">
        <f t="shared" si="6"/>
        <v>0</v>
      </c>
      <c r="D37" s="204">
        <v>0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172"/>
      <c r="W37" s="169"/>
      <c r="X37" s="169"/>
      <c r="Y37" s="169"/>
      <c r="Z37" s="169"/>
    </row>
    <row r="38" spans="1:26" ht="15">
      <c r="A38" s="205" t="s">
        <v>393</v>
      </c>
      <c r="B38" s="202" t="s">
        <v>394</v>
      </c>
      <c r="C38" s="203">
        <f t="shared" si="6"/>
        <v>0</v>
      </c>
      <c r="D38" s="204">
        <v>0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172"/>
      <c r="W38" s="169"/>
      <c r="X38" s="169"/>
      <c r="Y38" s="169"/>
      <c r="Z38" s="169"/>
    </row>
    <row r="39" spans="1:26" s="161" customFormat="1" ht="15">
      <c r="A39" s="210" t="s">
        <v>395</v>
      </c>
      <c r="B39" s="207" t="s">
        <v>396</v>
      </c>
      <c r="C39" s="203">
        <f t="shared" si="6"/>
        <v>0</v>
      </c>
      <c r="D39" s="208">
        <f>+D37+D38</f>
        <v>0</v>
      </c>
      <c r="E39" s="208">
        <f aca="true" t="shared" si="8" ref="E39:V39">+E37+E38</f>
        <v>0</v>
      </c>
      <c r="F39" s="208">
        <f t="shared" si="8"/>
        <v>0</v>
      </c>
      <c r="G39" s="208">
        <f t="shared" si="8"/>
        <v>0</v>
      </c>
      <c r="H39" s="208">
        <f t="shared" si="8"/>
        <v>0</v>
      </c>
      <c r="I39" s="208">
        <f t="shared" si="8"/>
        <v>0</v>
      </c>
      <c r="J39" s="208">
        <f t="shared" si="8"/>
        <v>0</v>
      </c>
      <c r="K39" s="208">
        <f t="shared" si="8"/>
        <v>0</v>
      </c>
      <c r="L39" s="208">
        <f t="shared" si="8"/>
        <v>0</v>
      </c>
      <c r="M39" s="208">
        <f t="shared" si="8"/>
        <v>0</v>
      </c>
      <c r="N39" s="208">
        <f t="shared" si="8"/>
        <v>0</v>
      </c>
      <c r="O39" s="208">
        <f t="shared" si="8"/>
        <v>0</v>
      </c>
      <c r="P39" s="208">
        <f t="shared" si="8"/>
        <v>0</v>
      </c>
      <c r="Q39" s="208">
        <f t="shared" si="8"/>
        <v>0</v>
      </c>
      <c r="R39" s="208">
        <f t="shared" si="8"/>
        <v>0</v>
      </c>
      <c r="S39" s="208">
        <f t="shared" si="8"/>
        <v>0</v>
      </c>
      <c r="T39" s="208">
        <f t="shared" si="8"/>
        <v>0</v>
      </c>
      <c r="U39" s="208">
        <f t="shared" si="8"/>
        <v>0</v>
      </c>
      <c r="V39" s="209">
        <f t="shared" si="8"/>
        <v>0</v>
      </c>
      <c r="W39" s="193"/>
      <c r="X39" s="193"/>
      <c r="Y39" s="193"/>
      <c r="Z39" s="193"/>
    </row>
    <row r="40" spans="1:26" ht="15">
      <c r="A40" s="205" t="s">
        <v>397</v>
      </c>
      <c r="B40" s="202" t="s">
        <v>398</v>
      </c>
      <c r="C40" s="203">
        <f t="shared" si="6"/>
        <v>3067411</v>
      </c>
      <c r="D40" s="204">
        <v>428000</v>
      </c>
      <c r="E40" s="204">
        <v>10000</v>
      </c>
      <c r="F40" s="204">
        <v>1274470</v>
      </c>
      <c r="G40" s="204"/>
      <c r="H40" s="204">
        <v>433280</v>
      </c>
      <c r="I40" s="204">
        <v>44584</v>
      </c>
      <c r="J40" s="204">
        <v>2000</v>
      </c>
      <c r="K40" s="204">
        <v>177223</v>
      </c>
      <c r="L40" s="204">
        <v>407003</v>
      </c>
      <c r="M40" s="204">
        <v>95101</v>
      </c>
      <c r="N40" s="204"/>
      <c r="O40" s="204">
        <v>6750</v>
      </c>
      <c r="P40" s="204">
        <v>189000</v>
      </c>
      <c r="Q40" s="204"/>
      <c r="R40" s="204"/>
      <c r="S40" s="204"/>
      <c r="T40" s="204"/>
      <c r="U40" s="204"/>
      <c r="V40" s="172"/>
      <c r="W40" s="169"/>
      <c r="X40" s="169"/>
      <c r="Y40" s="169"/>
      <c r="Z40" s="169"/>
    </row>
    <row r="41" spans="1:26" ht="15">
      <c r="A41" s="205" t="s">
        <v>399</v>
      </c>
      <c r="B41" s="202" t="s">
        <v>400</v>
      </c>
      <c r="C41" s="203">
        <f t="shared" si="6"/>
        <v>0</v>
      </c>
      <c r="D41" s="204">
        <v>0</v>
      </c>
      <c r="E41" s="204">
        <v>0</v>
      </c>
      <c r="F41" s="204">
        <v>0</v>
      </c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172"/>
      <c r="W41" s="169"/>
      <c r="X41" s="169"/>
      <c r="Y41" s="169"/>
      <c r="Z41" s="169"/>
    </row>
    <row r="42" spans="1:26" ht="15">
      <c r="A42" s="205" t="s">
        <v>401</v>
      </c>
      <c r="B42" s="202" t="s">
        <v>402</v>
      </c>
      <c r="C42" s="203">
        <f t="shared" si="6"/>
        <v>0</v>
      </c>
      <c r="D42" s="204">
        <v>0</v>
      </c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172"/>
      <c r="W42" s="169"/>
      <c r="X42" s="169"/>
      <c r="Y42" s="169"/>
      <c r="Z42" s="169"/>
    </row>
    <row r="43" spans="1:26" ht="15">
      <c r="A43" s="205" t="s">
        <v>403</v>
      </c>
      <c r="B43" s="202" t="s">
        <v>404</v>
      </c>
      <c r="C43" s="203">
        <f t="shared" si="6"/>
        <v>0</v>
      </c>
      <c r="D43" s="204">
        <v>0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172"/>
      <c r="W43" s="169"/>
      <c r="X43" s="169"/>
      <c r="Y43" s="169"/>
      <c r="Z43" s="169"/>
    </row>
    <row r="44" spans="1:26" ht="15">
      <c r="A44" s="205" t="s">
        <v>405</v>
      </c>
      <c r="B44" s="202" t="s">
        <v>406</v>
      </c>
      <c r="C44" s="203">
        <f t="shared" si="6"/>
        <v>277581</v>
      </c>
      <c r="D44" s="204">
        <v>50000</v>
      </c>
      <c r="E44" s="204"/>
      <c r="F44" s="204">
        <v>90000</v>
      </c>
      <c r="G44" s="204"/>
      <c r="H44" s="204">
        <v>45000</v>
      </c>
      <c r="I44" s="204"/>
      <c r="J44" s="204"/>
      <c r="K44" s="204"/>
      <c r="L44" s="204">
        <v>54000</v>
      </c>
      <c r="M44" s="204"/>
      <c r="N44" s="204"/>
      <c r="O44" s="204"/>
      <c r="P44" s="204">
        <v>38581</v>
      </c>
      <c r="Q44" s="204"/>
      <c r="R44" s="204"/>
      <c r="S44" s="204"/>
      <c r="T44" s="204"/>
      <c r="U44" s="204"/>
      <c r="V44" s="172"/>
      <c r="W44" s="169"/>
      <c r="X44" s="169"/>
      <c r="Y44" s="169"/>
      <c r="Z44" s="169"/>
    </row>
    <row r="45" spans="1:26" ht="15">
      <c r="A45" s="205" t="s">
        <v>579</v>
      </c>
      <c r="B45" s="202" t="s">
        <v>580</v>
      </c>
      <c r="C45" s="203">
        <f t="shared" si="6"/>
        <v>0</v>
      </c>
      <c r="D45" s="204"/>
      <c r="E45" s="204"/>
      <c r="F45" s="204">
        <v>0</v>
      </c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172"/>
      <c r="W45" s="169"/>
      <c r="X45" s="169"/>
      <c r="Y45" s="169"/>
      <c r="Z45" s="169"/>
    </row>
    <row r="46" spans="1:26" s="161" customFormat="1" ht="15">
      <c r="A46" s="210" t="s">
        <v>407</v>
      </c>
      <c r="B46" s="207" t="s">
        <v>408</v>
      </c>
      <c r="C46" s="203">
        <f t="shared" si="6"/>
        <v>3344992</v>
      </c>
      <c r="D46" s="208">
        <f>SUM(D40:D45)</f>
        <v>478000</v>
      </c>
      <c r="E46" s="208">
        <f aca="true" t="shared" si="9" ref="E46:V46">SUM(E40:E45)</f>
        <v>10000</v>
      </c>
      <c r="F46" s="208">
        <f t="shared" si="9"/>
        <v>1364470</v>
      </c>
      <c r="G46" s="208">
        <f t="shared" si="9"/>
        <v>0</v>
      </c>
      <c r="H46" s="208">
        <f t="shared" si="9"/>
        <v>478280</v>
      </c>
      <c r="I46" s="208">
        <f t="shared" si="9"/>
        <v>44584</v>
      </c>
      <c r="J46" s="208">
        <f t="shared" si="9"/>
        <v>2000</v>
      </c>
      <c r="K46" s="208">
        <f t="shared" si="9"/>
        <v>177223</v>
      </c>
      <c r="L46" s="208">
        <f t="shared" si="9"/>
        <v>461003</v>
      </c>
      <c r="M46" s="208">
        <f t="shared" si="9"/>
        <v>95101</v>
      </c>
      <c r="N46" s="208">
        <f t="shared" si="9"/>
        <v>0</v>
      </c>
      <c r="O46" s="208">
        <f t="shared" si="9"/>
        <v>6750</v>
      </c>
      <c r="P46" s="208">
        <f t="shared" si="9"/>
        <v>227581</v>
      </c>
      <c r="Q46" s="208">
        <f t="shared" si="9"/>
        <v>0</v>
      </c>
      <c r="R46" s="208">
        <f t="shared" si="9"/>
        <v>0</v>
      </c>
      <c r="S46" s="208">
        <f t="shared" si="9"/>
        <v>0</v>
      </c>
      <c r="T46" s="208">
        <f t="shared" si="9"/>
        <v>0</v>
      </c>
      <c r="U46" s="208">
        <f t="shared" si="9"/>
        <v>0</v>
      </c>
      <c r="V46" s="209">
        <f t="shared" si="9"/>
        <v>0</v>
      </c>
      <c r="W46" s="193"/>
      <c r="X46" s="193"/>
      <c r="Y46" s="193"/>
      <c r="Z46" s="193"/>
    </row>
    <row r="47" spans="1:26" s="216" customFormat="1" ht="15.75">
      <c r="A47" s="217" t="s">
        <v>409</v>
      </c>
      <c r="B47" s="212" t="s">
        <v>410</v>
      </c>
      <c r="C47" s="203">
        <f t="shared" si="6"/>
        <v>11849462</v>
      </c>
      <c r="D47" s="213">
        <f>+D46+D39+D36+D28+D25</f>
        <v>2027857</v>
      </c>
      <c r="E47" s="213">
        <f aca="true" t="shared" si="10" ref="E47:V47">+E46+E39+E36+E28+E25</f>
        <v>63000</v>
      </c>
      <c r="F47" s="213">
        <f t="shared" si="10"/>
        <v>2684930</v>
      </c>
      <c r="G47" s="213">
        <f t="shared" si="10"/>
        <v>0</v>
      </c>
      <c r="H47" s="213">
        <f t="shared" si="10"/>
        <v>2728313</v>
      </c>
      <c r="I47" s="213">
        <f t="shared" si="10"/>
        <v>231784</v>
      </c>
      <c r="J47" s="213">
        <f t="shared" si="10"/>
        <v>15000</v>
      </c>
      <c r="K47" s="213">
        <f t="shared" si="10"/>
        <v>875846</v>
      </c>
      <c r="L47" s="213">
        <f t="shared" si="10"/>
        <v>1459232</v>
      </c>
      <c r="M47" s="213">
        <f t="shared" si="10"/>
        <v>525169</v>
      </c>
      <c r="N47" s="213">
        <f t="shared" si="10"/>
        <v>0</v>
      </c>
      <c r="O47" s="213">
        <f t="shared" si="10"/>
        <v>31750</v>
      </c>
      <c r="P47" s="213">
        <f t="shared" si="10"/>
        <v>1206581</v>
      </c>
      <c r="Q47" s="213">
        <f t="shared" si="10"/>
        <v>0</v>
      </c>
      <c r="R47" s="213">
        <f t="shared" si="10"/>
        <v>0</v>
      </c>
      <c r="S47" s="213">
        <f t="shared" si="10"/>
        <v>0</v>
      </c>
      <c r="T47" s="213">
        <f t="shared" si="10"/>
        <v>0</v>
      </c>
      <c r="U47" s="213">
        <f t="shared" si="10"/>
        <v>0</v>
      </c>
      <c r="V47" s="214">
        <f t="shared" si="10"/>
        <v>0</v>
      </c>
      <c r="W47" s="215"/>
      <c r="X47" s="215"/>
      <c r="Y47" s="215"/>
      <c r="Z47" s="215"/>
    </row>
    <row r="48" spans="1:26" ht="15">
      <c r="A48" s="219" t="s">
        <v>411</v>
      </c>
      <c r="B48" s="202" t="s">
        <v>412</v>
      </c>
      <c r="C48" s="203">
        <f t="shared" si="6"/>
        <v>0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172"/>
      <c r="W48" s="169"/>
      <c r="X48" s="169"/>
      <c r="Y48" s="169"/>
      <c r="Z48" s="169"/>
    </row>
    <row r="49" spans="1:26" ht="15">
      <c r="A49" s="219" t="s">
        <v>413</v>
      </c>
      <c r="B49" s="202" t="s">
        <v>414</v>
      </c>
      <c r="C49" s="203">
        <f t="shared" si="6"/>
        <v>0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172"/>
      <c r="W49" s="169"/>
      <c r="X49" s="169"/>
      <c r="Y49" s="169"/>
      <c r="Z49" s="169"/>
    </row>
    <row r="50" spans="1:26" ht="15">
      <c r="A50" s="220" t="s">
        <v>415</v>
      </c>
      <c r="B50" s="202" t="s">
        <v>416</v>
      </c>
      <c r="C50" s="203">
        <f t="shared" si="6"/>
        <v>0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172"/>
      <c r="W50" s="169"/>
      <c r="X50" s="169"/>
      <c r="Y50" s="169"/>
      <c r="Z50" s="169"/>
    </row>
    <row r="51" spans="1:26" ht="15">
      <c r="A51" s="220" t="s">
        <v>417</v>
      </c>
      <c r="B51" s="202" t="s">
        <v>72</v>
      </c>
      <c r="C51" s="203">
        <f t="shared" si="6"/>
        <v>0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172"/>
      <c r="W51" s="169"/>
      <c r="X51" s="169"/>
      <c r="Y51" s="169"/>
      <c r="Z51" s="169"/>
    </row>
    <row r="52" spans="1:26" ht="15">
      <c r="A52" s="220" t="s">
        <v>418</v>
      </c>
      <c r="B52" s="202" t="s">
        <v>419</v>
      </c>
      <c r="C52" s="203">
        <f t="shared" si="6"/>
        <v>0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172"/>
      <c r="W52" s="169"/>
      <c r="X52" s="169"/>
      <c r="Y52" s="169"/>
      <c r="Z52" s="169"/>
    </row>
    <row r="53" spans="1:26" ht="15">
      <c r="A53" s="219" t="s">
        <v>420</v>
      </c>
      <c r="B53" s="202" t="s">
        <v>421</v>
      </c>
      <c r="C53" s="203">
        <f t="shared" si="6"/>
        <v>0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172"/>
      <c r="W53" s="169"/>
      <c r="X53" s="169"/>
      <c r="Y53" s="169"/>
      <c r="Z53" s="169"/>
    </row>
    <row r="54" spans="1:26" ht="15">
      <c r="A54" s="219" t="s">
        <v>422</v>
      </c>
      <c r="B54" s="202" t="s">
        <v>423</v>
      </c>
      <c r="C54" s="203">
        <f t="shared" si="6"/>
        <v>0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172"/>
      <c r="W54" s="169"/>
      <c r="X54" s="169"/>
      <c r="Y54" s="169"/>
      <c r="Z54" s="169"/>
    </row>
    <row r="55" spans="1:26" ht="15">
      <c r="A55" s="219" t="s">
        <v>424</v>
      </c>
      <c r="B55" s="202" t="s">
        <v>73</v>
      </c>
      <c r="C55" s="203">
        <f t="shared" si="6"/>
        <v>1650000</v>
      </c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>
        <v>60000</v>
      </c>
      <c r="T55" s="204">
        <v>1590000</v>
      </c>
      <c r="U55" s="204"/>
      <c r="V55" s="172"/>
      <c r="W55" s="169"/>
      <c r="X55" s="169"/>
      <c r="Y55" s="169"/>
      <c r="Z55" s="169"/>
    </row>
    <row r="56" spans="1:26" s="216" customFormat="1" ht="15.75">
      <c r="A56" s="221" t="s">
        <v>186</v>
      </c>
      <c r="B56" s="212" t="s">
        <v>74</v>
      </c>
      <c r="C56" s="203">
        <f t="shared" si="6"/>
        <v>1650000</v>
      </c>
      <c r="D56" s="213">
        <f>SUM(D48:D55)</f>
        <v>0</v>
      </c>
      <c r="E56" s="213">
        <f aca="true" t="shared" si="11" ref="E56:V56">SUM(E48:E55)</f>
        <v>0</v>
      </c>
      <c r="F56" s="213">
        <f t="shared" si="11"/>
        <v>0</v>
      </c>
      <c r="G56" s="213">
        <f t="shared" si="11"/>
        <v>0</v>
      </c>
      <c r="H56" s="213">
        <f t="shared" si="11"/>
        <v>0</v>
      </c>
      <c r="I56" s="213">
        <f t="shared" si="11"/>
        <v>0</v>
      </c>
      <c r="J56" s="213">
        <f t="shared" si="11"/>
        <v>0</v>
      </c>
      <c r="K56" s="213">
        <f t="shared" si="11"/>
        <v>0</v>
      </c>
      <c r="L56" s="213">
        <f t="shared" si="11"/>
        <v>0</v>
      </c>
      <c r="M56" s="213">
        <f t="shared" si="11"/>
        <v>0</v>
      </c>
      <c r="N56" s="213">
        <f t="shared" si="11"/>
        <v>0</v>
      </c>
      <c r="O56" s="213">
        <f t="shared" si="11"/>
        <v>0</v>
      </c>
      <c r="P56" s="213">
        <f t="shared" si="11"/>
        <v>0</v>
      </c>
      <c r="Q56" s="213">
        <f t="shared" si="11"/>
        <v>0</v>
      </c>
      <c r="R56" s="213">
        <f t="shared" si="11"/>
        <v>0</v>
      </c>
      <c r="S56" s="213">
        <f t="shared" si="11"/>
        <v>60000</v>
      </c>
      <c r="T56" s="213">
        <f t="shared" si="11"/>
        <v>1590000</v>
      </c>
      <c r="U56" s="213">
        <f t="shared" si="11"/>
        <v>0</v>
      </c>
      <c r="V56" s="214">
        <f t="shared" si="11"/>
        <v>0</v>
      </c>
      <c r="W56" s="215"/>
      <c r="X56" s="215"/>
      <c r="Y56" s="215"/>
      <c r="Z56" s="215"/>
    </row>
    <row r="57" spans="1:26" ht="15">
      <c r="A57" s="222" t="s">
        <v>425</v>
      </c>
      <c r="B57" s="202" t="s">
        <v>426</v>
      </c>
      <c r="C57" s="203">
        <f t="shared" si="6"/>
        <v>0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172"/>
      <c r="W57" s="169"/>
      <c r="X57" s="169"/>
      <c r="Y57" s="169"/>
      <c r="Z57" s="169"/>
    </row>
    <row r="58" spans="1:26" ht="15">
      <c r="A58" s="222" t="s">
        <v>427</v>
      </c>
      <c r="B58" s="202" t="s">
        <v>428</v>
      </c>
      <c r="C58" s="203">
        <f t="shared" si="6"/>
        <v>0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172"/>
      <c r="W58" s="169"/>
      <c r="X58" s="169"/>
      <c r="Y58" s="169"/>
      <c r="Z58" s="169"/>
    </row>
    <row r="59" spans="1:26" ht="15">
      <c r="A59" s="222" t="s">
        <v>429</v>
      </c>
      <c r="B59" s="202" t="s">
        <v>430</v>
      </c>
      <c r="C59" s="203">
        <f t="shared" si="6"/>
        <v>0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72"/>
      <c r="W59" s="169"/>
      <c r="X59" s="169"/>
      <c r="Y59" s="169"/>
      <c r="Z59" s="169"/>
    </row>
    <row r="60" spans="1:26" ht="15">
      <c r="A60" s="222" t="s">
        <v>431</v>
      </c>
      <c r="B60" s="202" t="s">
        <v>432</v>
      </c>
      <c r="C60" s="203">
        <f t="shared" si="6"/>
        <v>0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172"/>
      <c r="W60" s="169"/>
      <c r="X60" s="169"/>
      <c r="Y60" s="169"/>
      <c r="Z60" s="169"/>
    </row>
    <row r="61" spans="1:26" ht="15">
      <c r="A61" s="222" t="s">
        <v>433</v>
      </c>
      <c r="B61" s="202" t="s">
        <v>434</v>
      </c>
      <c r="C61" s="203">
        <f t="shared" si="6"/>
        <v>0</v>
      </c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172"/>
      <c r="W61" s="169"/>
      <c r="X61" s="169"/>
      <c r="Y61" s="169"/>
      <c r="Z61" s="169"/>
    </row>
    <row r="62" spans="1:26" ht="15">
      <c r="A62" s="222" t="s">
        <v>187</v>
      </c>
      <c r="B62" s="202" t="s">
        <v>75</v>
      </c>
      <c r="C62" s="203">
        <f t="shared" si="6"/>
        <v>257352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>
        <v>180600</v>
      </c>
      <c r="O62" s="204"/>
      <c r="P62" s="204"/>
      <c r="Q62" s="204"/>
      <c r="R62" s="204">
        <v>50000</v>
      </c>
      <c r="S62" s="204"/>
      <c r="T62" s="204"/>
      <c r="U62" s="204">
        <v>26752</v>
      </c>
      <c r="V62" s="172"/>
      <c r="W62" s="169"/>
      <c r="X62" s="169"/>
      <c r="Y62" s="169"/>
      <c r="Z62" s="169"/>
    </row>
    <row r="63" spans="1:26" ht="15">
      <c r="A63" s="222" t="s">
        <v>435</v>
      </c>
      <c r="B63" s="202" t="s">
        <v>436</v>
      </c>
      <c r="C63" s="203">
        <f t="shared" si="6"/>
        <v>0</v>
      </c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172"/>
      <c r="W63" s="169"/>
      <c r="X63" s="169"/>
      <c r="Y63" s="169"/>
      <c r="Z63" s="169"/>
    </row>
    <row r="64" spans="1:26" ht="15">
      <c r="A64" s="222" t="s">
        <v>540</v>
      </c>
      <c r="B64" s="202" t="s">
        <v>437</v>
      </c>
      <c r="C64" s="203">
        <f t="shared" si="6"/>
        <v>0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172"/>
      <c r="W64" s="169"/>
      <c r="X64" s="169"/>
      <c r="Y64" s="169"/>
      <c r="Z64" s="169"/>
    </row>
    <row r="65" spans="1:26" ht="15">
      <c r="A65" s="222" t="s">
        <v>438</v>
      </c>
      <c r="B65" s="202" t="s">
        <v>439</v>
      </c>
      <c r="C65" s="203">
        <f t="shared" si="6"/>
        <v>0</v>
      </c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172"/>
      <c r="W65" s="169"/>
      <c r="X65" s="169"/>
      <c r="Y65" s="169"/>
      <c r="Z65" s="169"/>
    </row>
    <row r="66" spans="1:26" ht="15">
      <c r="A66" s="222" t="s">
        <v>440</v>
      </c>
      <c r="B66" s="223" t="s">
        <v>441</v>
      </c>
      <c r="C66" s="203">
        <f aca="true" t="shared" si="12" ref="C66:C97">SUM(D66:V66)</f>
        <v>0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172"/>
      <c r="W66" s="169"/>
      <c r="X66" s="169"/>
      <c r="Y66" s="169"/>
      <c r="Z66" s="169"/>
    </row>
    <row r="67" spans="1:26" ht="15">
      <c r="A67" s="222" t="s">
        <v>442</v>
      </c>
      <c r="B67" s="223" t="s">
        <v>444</v>
      </c>
      <c r="C67" s="203">
        <f t="shared" si="12"/>
        <v>406358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>
        <v>406358</v>
      </c>
      <c r="R67" s="204"/>
      <c r="S67" s="204"/>
      <c r="T67" s="204"/>
      <c r="U67" s="204"/>
      <c r="V67" s="172"/>
      <c r="W67" s="169"/>
      <c r="X67" s="169"/>
      <c r="Y67" s="169"/>
      <c r="Z67" s="169"/>
    </row>
    <row r="68" spans="1:26" ht="15">
      <c r="A68" s="222" t="s">
        <v>443</v>
      </c>
      <c r="B68" s="223" t="s">
        <v>564</v>
      </c>
      <c r="C68" s="203">
        <f t="shared" si="12"/>
        <v>8805966</v>
      </c>
      <c r="D68" s="204">
        <v>8805966</v>
      </c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172"/>
      <c r="W68" s="169"/>
      <c r="X68" s="169"/>
      <c r="Y68" s="169"/>
      <c r="Z68" s="169"/>
    </row>
    <row r="69" spans="1:26" ht="15">
      <c r="A69" s="222" t="s">
        <v>445</v>
      </c>
      <c r="B69" s="223" t="s">
        <v>564</v>
      </c>
      <c r="C69" s="203">
        <f t="shared" si="12"/>
        <v>0</v>
      </c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172"/>
      <c r="W69" s="169"/>
      <c r="X69" s="169"/>
      <c r="Y69" s="169"/>
      <c r="Z69" s="169"/>
    </row>
    <row r="70" spans="1:26" s="216" customFormat="1" ht="15.75">
      <c r="A70" s="221" t="s">
        <v>446</v>
      </c>
      <c r="B70" s="212" t="s">
        <v>447</v>
      </c>
      <c r="C70" s="203">
        <f t="shared" si="12"/>
        <v>9469676</v>
      </c>
      <c r="D70" s="213">
        <f>SUM(D57:D69)</f>
        <v>8805966</v>
      </c>
      <c r="E70" s="213">
        <f aca="true" t="shared" si="13" ref="E70:V70">SUM(E57:E69)</f>
        <v>0</v>
      </c>
      <c r="F70" s="213">
        <f t="shared" si="13"/>
        <v>0</v>
      </c>
      <c r="G70" s="213">
        <f t="shared" si="13"/>
        <v>0</v>
      </c>
      <c r="H70" s="213">
        <f t="shared" si="13"/>
        <v>0</v>
      </c>
      <c r="I70" s="213">
        <f t="shared" si="13"/>
        <v>0</v>
      </c>
      <c r="J70" s="213">
        <f t="shared" si="13"/>
        <v>0</v>
      </c>
      <c r="K70" s="213">
        <f t="shared" si="13"/>
        <v>0</v>
      </c>
      <c r="L70" s="213">
        <f t="shared" si="13"/>
        <v>0</v>
      </c>
      <c r="M70" s="213">
        <f t="shared" si="13"/>
        <v>0</v>
      </c>
      <c r="N70" s="213">
        <f t="shared" si="13"/>
        <v>180600</v>
      </c>
      <c r="O70" s="213">
        <f t="shared" si="13"/>
        <v>0</v>
      </c>
      <c r="P70" s="213">
        <f t="shared" si="13"/>
        <v>0</v>
      </c>
      <c r="Q70" s="213">
        <f t="shared" si="13"/>
        <v>406358</v>
      </c>
      <c r="R70" s="213">
        <f t="shared" si="13"/>
        <v>50000</v>
      </c>
      <c r="S70" s="213">
        <f t="shared" si="13"/>
        <v>0</v>
      </c>
      <c r="T70" s="213">
        <f t="shared" si="13"/>
        <v>0</v>
      </c>
      <c r="U70" s="213">
        <f t="shared" si="13"/>
        <v>26752</v>
      </c>
      <c r="V70" s="214">
        <f t="shared" si="13"/>
        <v>0</v>
      </c>
      <c r="W70" s="215"/>
      <c r="X70" s="215"/>
      <c r="Y70" s="215"/>
      <c r="Z70" s="215"/>
    </row>
    <row r="71" spans="1:26" ht="15">
      <c r="A71" s="224" t="s">
        <v>28</v>
      </c>
      <c r="B71" s="207"/>
      <c r="C71" s="203">
        <f t="shared" si="12"/>
        <v>0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172"/>
      <c r="W71" s="169"/>
      <c r="X71" s="169"/>
      <c r="Y71" s="169"/>
      <c r="Z71" s="169"/>
    </row>
    <row r="72" spans="1:26" ht="15">
      <c r="A72" s="225" t="s">
        <v>448</v>
      </c>
      <c r="B72" s="202" t="s">
        <v>449</v>
      </c>
      <c r="C72" s="203">
        <f t="shared" si="12"/>
        <v>300000</v>
      </c>
      <c r="D72" s="204"/>
      <c r="E72" s="204"/>
      <c r="F72" s="204"/>
      <c r="G72" s="204"/>
      <c r="H72" s="204"/>
      <c r="I72" s="204"/>
      <c r="J72" s="204">
        <v>0</v>
      </c>
      <c r="K72" s="204">
        <v>300000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172"/>
      <c r="W72" s="169"/>
      <c r="X72" s="169"/>
      <c r="Y72" s="169"/>
      <c r="Z72" s="169"/>
    </row>
    <row r="73" spans="1:26" ht="15">
      <c r="A73" s="225" t="s">
        <v>450</v>
      </c>
      <c r="B73" s="202" t="s">
        <v>451</v>
      </c>
      <c r="C73" s="203">
        <f t="shared" si="12"/>
        <v>3500000</v>
      </c>
      <c r="D73" s="204"/>
      <c r="E73" s="204"/>
      <c r="F73" s="204">
        <v>2500000</v>
      </c>
      <c r="G73" s="204"/>
      <c r="H73" s="204"/>
      <c r="I73" s="204"/>
      <c r="J73" s="204">
        <v>1000000</v>
      </c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172"/>
      <c r="W73" s="169"/>
      <c r="X73" s="169"/>
      <c r="Y73" s="169"/>
      <c r="Z73" s="169"/>
    </row>
    <row r="74" spans="1:26" ht="15">
      <c r="A74" s="225" t="s">
        <v>452</v>
      </c>
      <c r="B74" s="202" t="s">
        <v>453</v>
      </c>
      <c r="C74" s="203">
        <f t="shared" si="12"/>
        <v>0</v>
      </c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172"/>
      <c r="W74" s="169"/>
      <c r="X74" s="169"/>
      <c r="Y74" s="169"/>
      <c r="Z74" s="169"/>
    </row>
    <row r="75" spans="1:26" ht="15">
      <c r="A75" s="225" t="s">
        <v>454</v>
      </c>
      <c r="B75" s="202" t="s">
        <v>455</v>
      </c>
      <c r="C75" s="203">
        <f t="shared" si="12"/>
        <v>2737431</v>
      </c>
      <c r="D75" s="204"/>
      <c r="E75" s="204"/>
      <c r="F75" s="204"/>
      <c r="G75" s="204"/>
      <c r="H75" s="204"/>
      <c r="I75" s="204">
        <v>2087128</v>
      </c>
      <c r="J75" s="204">
        <v>260303</v>
      </c>
      <c r="K75" s="204"/>
      <c r="L75" s="204"/>
      <c r="M75" s="204">
        <v>390000</v>
      </c>
      <c r="N75" s="204"/>
      <c r="O75" s="204"/>
      <c r="P75" s="204"/>
      <c r="Q75" s="204"/>
      <c r="R75" s="204"/>
      <c r="S75" s="204"/>
      <c r="T75" s="204"/>
      <c r="U75" s="204"/>
      <c r="V75" s="172"/>
      <c r="W75" s="169"/>
      <c r="X75" s="169"/>
      <c r="Y75" s="169"/>
      <c r="Z75" s="169"/>
    </row>
    <row r="76" spans="1:26" ht="15">
      <c r="A76" s="205" t="s">
        <v>456</v>
      </c>
      <c r="B76" s="202" t="s">
        <v>457</v>
      </c>
      <c r="C76" s="203">
        <f t="shared" si="12"/>
        <v>0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172"/>
      <c r="W76" s="169"/>
      <c r="X76" s="169"/>
      <c r="Y76" s="169"/>
      <c r="Z76" s="169"/>
    </row>
    <row r="77" spans="1:26" ht="15">
      <c r="A77" s="205" t="s">
        <v>458</v>
      </c>
      <c r="B77" s="202" t="s">
        <v>459</v>
      </c>
      <c r="C77" s="203">
        <f t="shared" si="12"/>
        <v>0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172"/>
      <c r="W77" s="169"/>
      <c r="X77" s="169"/>
      <c r="Y77" s="169"/>
      <c r="Z77" s="169"/>
    </row>
    <row r="78" spans="1:26" ht="15">
      <c r="A78" s="205" t="s">
        <v>460</v>
      </c>
      <c r="B78" s="202" t="s">
        <v>461</v>
      </c>
      <c r="C78" s="203">
        <f t="shared" si="12"/>
        <v>1584810</v>
      </c>
      <c r="D78" s="204"/>
      <c r="E78" s="204"/>
      <c r="F78" s="204">
        <v>760000</v>
      </c>
      <c r="G78" s="204"/>
      <c r="H78" s="204"/>
      <c r="I78" s="204">
        <v>563528</v>
      </c>
      <c r="J78" s="204">
        <v>70282</v>
      </c>
      <c r="K78" s="204">
        <v>81000</v>
      </c>
      <c r="L78" s="204"/>
      <c r="M78" s="204">
        <v>110000</v>
      </c>
      <c r="N78" s="204"/>
      <c r="O78" s="204"/>
      <c r="P78" s="204"/>
      <c r="Q78" s="204"/>
      <c r="R78" s="204"/>
      <c r="S78" s="204"/>
      <c r="T78" s="204"/>
      <c r="U78" s="204"/>
      <c r="V78" s="172"/>
      <c r="W78" s="169"/>
      <c r="X78" s="169"/>
      <c r="Y78" s="169"/>
      <c r="Z78" s="169"/>
    </row>
    <row r="79" spans="1:26" s="216" customFormat="1" ht="15.75">
      <c r="A79" s="217" t="s">
        <v>462</v>
      </c>
      <c r="B79" s="212" t="s">
        <v>463</v>
      </c>
      <c r="C79" s="203">
        <f t="shared" si="12"/>
        <v>8122241</v>
      </c>
      <c r="D79" s="213">
        <f>SUM(D71:D78)</f>
        <v>0</v>
      </c>
      <c r="E79" s="213">
        <f aca="true" t="shared" si="14" ref="E79:V79">SUM(E71:E78)</f>
        <v>0</v>
      </c>
      <c r="F79" s="213">
        <f t="shared" si="14"/>
        <v>3260000</v>
      </c>
      <c r="G79" s="213">
        <f t="shared" si="14"/>
        <v>0</v>
      </c>
      <c r="H79" s="213">
        <f t="shared" si="14"/>
        <v>0</v>
      </c>
      <c r="I79" s="213">
        <f>SUM(I71:I78)</f>
        <v>2650656</v>
      </c>
      <c r="J79" s="213">
        <f t="shared" si="14"/>
        <v>1330585</v>
      </c>
      <c r="K79" s="213">
        <f t="shared" si="14"/>
        <v>381000</v>
      </c>
      <c r="L79" s="213">
        <f t="shared" si="14"/>
        <v>0</v>
      </c>
      <c r="M79" s="213">
        <f t="shared" si="14"/>
        <v>500000</v>
      </c>
      <c r="N79" s="213">
        <f t="shared" si="14"/>
        <v>0</v>
      </c>
      <c r="O79" s="213">
        <f t="shared" si="14"/>
        <v>0</v>
      </c>
      <c r="P79" s="213">
        <f t="shared" si="14"/>
        <v>0</v>
      </c>
      <c r="Q79" s="213">
        <f t="shared" si="14"/>
        <v>0</v>
      </c>
      <c r="R79" s="213">
        <f t="shared" si="14"/>
        <v>0</v>
      </c>
      <c r="S79" s="213">
        <f t="shared" si="14"/>
        <v>0</v>
      </c>
      <c r="T79" s="213">
        <f t="shared" si="14"/>
        <v>0</v>
      </c>
      <c r="U79" s="213">
        <f t="shared" si="14"/>
        <v>0</v>
      </c>
      <c r="V79" s="214">
        <f t="shared" si="14"/>
        <v>0</v>
      </c>
      <c r="W79" s="215"/>
      <c r="X79" s="215"/>
      <c r="Y79" s="215"/>
      <c r="Z79" s="215"/>
    </row>
    <row r="80" spans="1:26" ht="15">
      <c r="A80" s="219" t="s">
        <v>464</v>
      </c>
      <c r="B80" s="202" t="s">
        <v>465</v>
      </c>
      <c r="C80" s="203">
        <f t="shared" si="12"/>
        <v>32972405</v>
      </c>
      <c r="D80" s="204"/>
      <c r="E80" s="204"/>
      <c r="F80" s="204">
        <v>32972405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172">
        <v>0</v>
      </c>
      <c r="W80" s="169"/>
      <c r="X80" s="169"/>
      <c r="Y80" s="169"/>
      <c r="Z80" s="169"/>
    </row>
    <row r="81" spans="1:26" ht="15">
      <c r="A81" s="219" t="s">
        <v>466</v>
      </c>
      <c r="B81" s="202" t="s">
        <v>467</v>
      </c>
      <c r="C81" s="203">
        <f t="shared" si="12"/>
        <v>0</v>
      </c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172"/>
      <c r="W81" s="169"/>
      <c r="X81" s="169"/>
      <c r="Y81" s="169"/>
      <c r="Z81" s="169"/>
    </row>
    <row r="82" spans="1:26" ht="15">
      <c r="A82" s="219" t="s">
        <v>468</v>
      </c>
      <c r="B82" s="202" t="s">
        <v>469</v>
      </c>
      <c r="C82" s="203">
        <f t="shared" si="12"/>
        <v>422278</v>
      </c>
      <c r="D82" s="204"/>
      <c r="E82" s="204"/>
      <c r="F82" s="204"/>
      <c r="G82" s="204"/>
      <c r="H82" s="204"/>
      <c r="I82" s="204">
        <v>344073</v>
      </c>
      <c r="J82" s="204">
        <v>78205</v>
      </c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172"/>
      <c r="W82" s="169"/>
      <c r="X82" s="169"/>
      <c r="Y82" s="169"/>
      <c r="Z82" s="169"/>
    </row>
    <row r="83" spans="1:26" ht="15">
      <c r="A83" s="219" t="s">
        <v>470</v>
      </c>
      <c r="B83" s="202" t="s">
        <v>471</v>
      </c>
      <c r="C83" s="203">
        <f t="shared" si="12"/>
        <v>9016568</v>
      </c>
      <c r="D83" s="204"/>
      <c r="E83" s="204"/>
      <c r="F83" s="204">
        <v>8902549</v>
      </c>
      <c r="G83" s="204"/>
      <c r="H83" s="204"/>
      <c r="I83" s="204">
        <v>92901</v>
      </c>
      <c r="J83" s="204">
        <v>21118</v>
      </c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172">
        <v>0</v>
      </c>
      <c r="W83" s="169"/>
      <c r="X83" s="169"/>
      <c r="Y83" s="169"/>
      <c r="Z83" s="169"/>
    </row>
    <row r="84" spans="1:26" s="216" customFormat="1" ht="15.75">
      <c r="A84" s="221" t="s">
        <v>472</v>
      </c>
      <c r="B84" s="212" t="s">
        <v>473</v>
      </c>
      <c r="C84" s="203">
        <f t="shared" si="12"/>
        <v>42411251</v>
      </c>
      <c r="D84" s="213">
        <f>SUM(D80:D83)</f>
        <v>0</v>
      </c>
      <c r="E84" s="213">
        <f aca="true" t="shared" si="15" ref="E84:V84">SUM(E80:E83)</f>
        <v>0</v>
      </c>
      <c r="F84" s="213">
        <f>SUM(F80:F83)</f>
        <v>41874954</v>
      </c>
      <c r="G84" s="213">
        <f t="shared" si="15"/>
        <v>0</v>
      </c>
      <c r="H84" s="213">
        <f t="shared" si="15"/>
        <v>0</v>
      </c>
      <c r="I84" s="213">
        <f t="shared" si="15"/>
        <v>436974</v>
      </c>
      <c r="J84" s="213">
        <f t="shared" si="15"/>
        <v>99323</v>
      </c>
      <c r="K84" s="213">
        <f t="shared" si="15"/>
        <v>0</v>
      </c>
      <c r="L84" s="213">
        <f t="shared" si="15"/>
        <v>0</v>
      </c>
      <c r="M84" s="213">
        <f t="shared" si="15"/>
        <v>0</v>
      </c>
      <c r="N84" s="213">
        <f t="shared" si="15"/>
        <v>0</v>
      </c>
      <c r="O84" s="213">
        <f t="shared" si="15"/>
        <v>0</v>
      </c>
      <c r="P84" s="213">
        <f t="shared" si="15"/>
        <v>0</v>
      </c>
      <c r="Q84" s="213">
        <f t="shared" si="15"/>
        <v>0</v>
      </c>
      <c r="R84" s="213">
        <f t="shared" si="15"/>
        <v>0</v>
      </c>
      <c r="S84" s="213">
        <f t="shared" si="15"/>
        <v>0</v>
      </c>
      <c r="T84" s="213">
        <f t="shared" si="15"/>
        <v>0</v>
      </c>
      <c r="U84" s="213">
        <f t="shared" si="15"/>
        <v>0</v>
      </c>
      <c r="V84" s="214">
        <f t="shared" si="15"/>
        <v>0</v>
      </c>
      <c r="W84" s="215"/>
      <c r="X84" s="215"/>
      <c r="Y84" s="215"/>
      <c r="Z84" s="215"/>
    </row>
    <row r="85" spans="1:26" ht="30">
      <c r="A85" s="219" t="s">
        <v>474</v>
      </c>
      <c r="B85" s="202" t="s">
        <v>475</v>
      </c>
      <c r="C85" s="203">
        <f t="shared" si="12"/>
        <v>0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172"/>
      <c r="W85" s="169"/>
      <c r="X85" s="169"/>
      <c r="Y85" s="169"/>
      <c r="Z85" s="169"/>
    </row>
    <row r="86" spans="1:26" ht="15">
      <c r="A86" s="219" t="s">
        <v>476</v>
      </c>
      <c r="B86" s="202" t="s">
        <v>477</v>
      </c>
      <c r="C86" s="203">
        <f t="shared" si="12"/>
        <v>0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172"/>
      <c r="W86" s="169"/>
      <c r="X86" s="169"/>
      <c r="Y86" s="169"/>
      <c r="Z86" s="169"/>
    </row>
    <row r="87" spans="1:26" ht="30">
      <c r="A87" s="219" t="s">
        <v>478</v>
      </c>
      <c r="B87" s="202" t="s">
        <v>479</v>
      </c>
      <c r="C87" s="203">
        <f t="shared" si="12"/>
        <v>0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172"/>
      <c r="W87" s="169"/>
      <c r="X87" s="169"/>
      <c r="Y87" s="169"/>
      <c r="Z87" s="169"/>
    </row>
    <row r="88" spans="1:26" ht="15">
      <c r="A88" s="219" t="s">
        <v>480</v>
      </c>
      <c r="B88" s="202" t="s">
        <v>481</v>
      </c>
      <c r="C88" s="203">
        <f t="shared" si="12"/>
        <v>0</v>
      </c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172"/>
      <c r="W88" s="169"/>
      <c r="X88" s="169"/>
      <c r="Y88" s="169"/>
      <c r="Z88" s="169"/>
    </row>
    <row r="89" spans="1:26" ht="30">
      <c r="A89" s="219" t="s">
        <v>482</v>
      </c>
      <c r="B89" s="202" t="s">
        <v>483</v>
      </c>
      <c r="C89" s="203">
        <f t="shared" si="12"/>
        <v>0</v>
      </c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172"/>
      <c r="W89" s="169"/>
      <c r="X89" s="169"/>
      <c r="Y89" s="169"/>
      <c r="Z89" s="169"/>
    </row>
    <row r="90" spans="1:26" ht="15">
      <c r="A90" s="219" t="s">
        <v>484</v>
      </c>
      <c r="B90" s="202" t="s">
        <v>485</v>
      </c>
      <c r="C90" s="203">
        <f t="shared" si="12"/>
        <v>0</v>
      </c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172"/>
      <c r="W90" s="169"/>
      <c r="X90" s="169"/>
      <c r="Y90" s="169"/>
      <c r="Z90" s="169"/>
    </row>
    <row r="91" spans="1:26" ht="15">
      <c r="A91" s="219" t="s">
        <v>486</v>
      </c>
      <c r="B91" s="202" t="s">
        <v>487</v>
      </c>
      <c r="C91" s="203">
        <f t="shared" si="12"/>
        <v>0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172"/>
      <c r="W91" s="169"/>
      <c r="X91" s="169"/>
      <c r="Y91" s="169"/>
      <c r="Z91" s="169"/>
    </row>
    <row r="92" spans="1:26" ht="15">
      <c r="A92" s="219" t="s">
        <v>488</v>
      </c>
      <c r="B92" s="202" t="s">
        <v>489</v>
      </c>
      <c r="C92" s="203">
        <f t="shared" si="12"/>
        <v>0</v>
      </c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172"/>
      <c r="W92" s="169"/>
      <c r="X92" s="169"/>
      <c r="Y92" s="169"/>
      <c r="Z92" s="169"/>
    </row>
    <row r="93" spans="1:26" s="216" customFormat="1" ht="15.75">
      <c r="A93" s="221" t="s">
        <v>490</v>
      </c>
      <c r="B93" s="212" t="s">
        <v>491</v>
      </c>
      <c r="C93" s="203">
        <f t="shared" si="12"/>
        <v>0</v>
      </c>
      <c r="D93" s="213">
        <f>SUM(D85:D92)</f>
        <v>0</v>
      </c>
      <c r="E93" s="213">
        <f aca="true" t="shared" si="16" ref="E93:V93">SUM(E85:E92)</f>
        <v>0</v>
      </c>
      <c r="F93" s="213">
        <f t="shared" si="16"/>
        <v>0</v>
      </c>
      <c r="G93" s="213">
        <f t="shared" si="16"/>
        <v>0</v>
      </c>
      <c r="H93" s="213">
        <f t="shared" si="16"/>
        <v>0</v>
      </c>
      <c r="I93" s="213">
        <f t="shared" si="16"/>
        <v>0</v>
      </c>
      <c r="J93" s="213">
        <f t="shared" si="16"/>
        <v>0</v>
      </c>
      <c r="K93" s="213">
        <f t="shared" si="16"/>
        <v>0</v>
      </c>
      <c r="L93" s="213">
        <f t="shared" si="16"/>
        <v>0</v>
      </c>
      <c r="M93" s="213">
        <f t="shared" si="16"/>
        <v>0</v>
      </c>
      <c r="N93" s="213">
        <f t="shared" si="16"/>
        <v>0</v>
      </c>
      <c r="O93" s="213">
        <f t="shared" si="16"/>
        <v>0</v>
      </c>
      <c r="P93" s="213">
        <f t="shared" si="16"/>
        <v>0</v>
      </c>
      <c r="Q93" s="213">
        <f t="shared" si="16"/>
        <v>0</v>
      </c>
      <c r="R93" s="213">
        <f t="shared" si="16"/>
        <v>0</v>
      </c>
      <c r="S93" s="213">
        <f t="shared" si="16"/>
        <v>0</v>
      </c>
      <c r="T93" s="213">
        <f t="shared" si="16"/>
        <v>0</v>
      </c>
      <c r="U93" s="213">
        <f t="shared" si="16"/>
        <v>0</v>
      </c>
      <c r="V93" s="214">
        <f t="shared" si="16"/>
        <v>0</v>
      </c>
      <c r="W93" s="215"/>
      <c r="X93" s="215"/>
      <c r="Y93" s="215"/>
      <c r="Z93" s="215"/>
    </row>
    <row r="94" spans="1:26" ht="15.75" thickBot="1">
      <c r="A94" s="226" t="s">
        <v>27</v>
      </c>
      <c r="B94" s="227"/>
      <c r="C94" s="228">
        <f t="shared" si="12"/>
        <v>0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180"/>
      <c r="W94" s="169"/>
      <c r="X94" s="169"/>
      <c r="Y94" s="169"/>
      <c r="Z94" s="169"/>
    </row>
    <row r="95" spans="1:26" s="236" customFormat="1" ht="19.5" thickBot="1">
      <c r="A95" s="230" t="s">
        <v>492</v>
      </c>
      <c r="B95" s="231" t="s">
        <v>493</v>
      </c>
      <c r="C95" s="232">
        <f t="shared" si="12"/>
        <v>81084188</v>
      </c>
      <c r="D95" s="233">
        <f>+D93+D84+D79+D70+D56+D47+D21+D20</f>
        <v>13410781</v>
      </c>
      <c r="E95" s="233">
        <f aca="true" t="shared" si="17" ref="E95:V95">+E93+E84+E79+E70+E56+E47+E21+E20</f>
        <v>1029600</v>
      </c>
      <c r="F95" s="233">
        <f t="shared" si="17"/>
        <v>47819884</v>
      </c>
      <c r="G95" s="233">
        <f t="shared" si="17"/>
        <v>0</v>
      </c>
      <c r="H95" s="233">
        <f t="shared" si="17"/>
        <v>2728313</v>
      </c>
      <c r="I95" s="233">
        <f t="shared" si="17"/>
        <v>3319414</v>
      </c>
      <c r="J95" s="233">
        <f t="shared" si="17"/>
        <v>1444908</v>
      </c>
      <c r="K95" s="233">
        <f t="shared" si="17"/>
        <v>1256846</v>
      </c>
      <c r="L95" s="233">
        <f t="shared" si="17"/>
        <v>3837932</v>
      </c>
      <c r="M95" s="233">
        <f t="shared" si="17"/>
        <v>1025169</v>
      </c>
      <c r="N95" s="233">
        <f t="shared" si="17"/>
        <v>180600</v>
      </c>
      <c r="O95" s="233">
        <f t="shared" si="17"/>
        <v>254950</v>
      </c>
      <c r="P95" s="233">
        <f t="shared" si="17"/>
        <v>2642681</v>
      </c>
      <c r="Q95" s="233">
        <f t="shared" si="17"/>
        <v>406358</v>
      </c>
      <c r="R95" s="233">
        <f t="shared" si="17"/>
        <v>50000</v>
      </c>
      <c r="S95" s="233">
        <f t="shared" si="17"/>
        <v>60000</v>
      </c>
      <c r="T95" s="233">
        <f t="shared" si="17"/>
        <v>1590000</v>
      </c>
      <c r="U95" s="233">
        <f t="shared" si="17"/>
        <v>26752</v>
      </c>
      <c r="V95" s="234">
        <f t="shared" si="17"/>
        <v>0</v>
      </c>
      <c r="W95" s="235"/>
      <c r="X95" s="235"/>
      <c r="Y95" s="235"/>
      <c r="Z95" s="235"/>
    </row>
    <row r="96" spans="1:26" ht="15">
      <c r="A96" s="237" t="s">
        <v>494</v>
      </c>
      <c r="B96" s="238" t="s">
        <v>495</v>
      </c>
      <c r="C96" s="239">
        <f t="shared" si="12"/>
        <v>0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188"/>
      <c r="W96" s="169"/>
      <c r="X96" s="169"/>
      <c r="Y96" s="169"/>
      <c r="Z96" s="169"/>
    </row>
    <row r="97" spans="1:26" ht="15">
      <c r="A97" s="219" t="s">
        <v>496</v>
      </c>
      <c r="B97" s="205" t="s">
        <v>497</v>
      </c>
      <c r="C97" s="203">
        <f t="shared" si="12"/>
        <v>0</v>
      </c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172"/>
      <c r="W97" s="169"/>
      <c r="X97" s="169"/>
      <c r="Y97" s="169"/>
      <c r="Z97" s="169"/>
    </row>
    <row r="98" spans="1:26" ht="15">
      <c r="A98" s="219" t="s">
        <v>498</v>
      </c>
      <c r="B98" s="205" t="s">
        <v>499</v>
      </c>
      <c r="C98" s="203">
        <f aca="true" t="shared" si="18" ref="C98:C118">SUM(D98:V98)</f>
        <v>0</v>
      </c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172"/>
      <c r="W98" s="169"/>
      <c r="X98" s="169"/>
      <c r="Y98" s="169"/>
      <c r="Z98" s="169"/>
    </row>
    <row r="99" spans="1:26" s="161" customFormat="1" ht="15">
      <c r="A99" s="241" t="s">
        <v>500</v>
      </c>
      <c r="B99" s="210" t="s">
        <v>501</v>
      </c>
      <c r="C99" s="203">
        <f t="shared" si="18"/>
        <v>0</v>
      </c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175"/>
      <c r="W99" s="193"/>
      <c r="X99" s="193"/>
      <c r="Y99" s="193"/>
      <c r="Z99" s="193"/>
    </row>
    <row r="100" spans="1:26" ht="15">
      <c r="A100" s="219" t="s">
        <v>502</v>
      </c>
      <c r="B100" s="205" t="s">
        <v>503</v>
      </c>
      <c r="C100" s="203">
        <f t="shared" si="18"/>
        <v>0</v>
      </c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172"/>
      <c r="W100" s="169"/>
      <c r="X100" s="169"/>
      <c r="Y100" s="169"/>
      <c r="Z100" s="169"/>
    </row>
    <row r="101" spans="1:26" ht="15">
      <c r="A101" s="219" t="s">
        <v>504</v>
      </c>
      <c r="B101" s="205" t="s">
        <v>505</v>
      </c>
      <c r="C101" s="203">
        <f t="shared" si="18"/>
        <v>0</v>
      </c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172"/>
      <c r="W101" s="169"/>
      <c r="X101" s="169"/>
      <c r="Y101" s="169"/>
      <c r="Z101" s="169"/>
    </row>
    <row r="102" spans="1:26" ht="15">
      <c r="A102" s="219" t="s">
        <v>506</v>
      </c>
      <c r="B102" s="205" t="s">
        <v>507</v>
      </c>
      <c r="C102" s="203">
        <f t="shared" si="18"/>
        <v>0</v>
      </c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172"/>
      <c r="W102" s="169"/>
      <c r="X102" s="169"/>
      <c r="Y102" s="169"/>
      <c r="Z102" s="169"/>
    </row>
    <row r="103" spans="1:26" ht="15">
      <c r="A103" s="219" t="s">
        <v>508</v>
      </c>
      <c r="B103" s="205" t="s">
        <v>509</v>
      </c>
      <c r="C103" s="203">
        <f t="shared" si="18"/>
        <v>0</v>
      </c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172"/>
      <c r="W103" s="169"/>
      <c r="X103" s="169"/>
      <c r="Y103" s="169"/>
      <c r="Z103" s="169"/>
    </row>
    <row r="104" spans="1:26" s="161" customFormat="1" ht="15">
      <c r="A104" s="241" t="s">
        <v>510</v>
      </c>
      <c r="B104" s="210" t="s">
        <v>511</v>
      </c>
      <c r="C104" s="203">
        <f t="shared" si="18"/>
        <v>0</v>
      </c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175"/>
      <c r="W104" s="193"/>
      <c r="X104" s="193"/>
      <c r="Y104" s="193"/>
      <c r="Z104" s="193"/>
    </row>
    <row r="105" spans="1:26" ht="15">
      <c r="A105" s="219" t="s">
        <v>512</v>
      </c>
      <c r="B105" s="205" t="s">
        <v>513</v>
      </c>
      <c r="C105" s="203">
        <f t="shared" si="18"/>
        <v>0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172"/>
      <c r="W105" s="169"/>
      <c r="X105" s="169"/>
      <c r="Y105" s="169"/>
      <c r="Z105" s="169"/>
    </row>
    <row r="106" spans="1:26" ht="15">
      <c r="A106" s="219" t="s">
        <v>514</v>
      </c>
      <c r="B106" s="205" t="s">
        <v>515</v>
      </c>
      <c r="C106" s="203">
        <f t="shared" si="18"/>
        <v>572652</v>
      </c>
      <c r="D106" s="204"/>
      <c r="E106" s="204"/>
      <c r="F106" s="204"/>
      <c r="G106" s="204">
        <v>572652</v>
      </c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172"/>
      <c r="W106" s="169"/>
      <c r="X106" s="169"/>
      <c r="Y106" s="169"/>
      <c r="Z106" s="169"/>
    </row>
    <row r="107" spans="1:26" s="161" customFormat="1" ht="15">
      <c r="A107" s="241" t="s">
        <v>516</v>
      </c>
      <c r="B107" s="210" t="s">
        <v>517</v>
      </c>
      <c r="C107" s="203">
        <f t="shared" si="18"/>
        <v>0</v>
      </c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175"/>
      <c r="W107" s="193"/>
      <c r="X107" s="193"/>
      <c r="Y107" s="193"/>
      <c r="Z107" s="193"/>
    </row>
    <row r="108" spans="1:26" ht="15">
      <c r="A108" s="219" t="s">
        <v>518</v>
      </c>
      <c r="B108" s="205" t="s">
        <v>519</v>
      </c>
      <c r="C108" s="203">
        <f t="shared" si="18"/>
        <v>0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172"/>
      <c r="W108" s="169"/>
      <c r="X108" s="169"/>
      <c r="Y108" s="169"/>
      <c r="Z108" s="169"/>
    </row>
    <row r="109" spans="1:26" ht="15">
      <c r="A109" s="219" t="s">
        <v>520</v>
      </c>
      <c r="B109" s="205" t="s">
        <v>521</v>
      </c>
      <c r="C109" s="203">
        <f t="shared" si="18"/>
        <v>0</v>
      </c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172"/>
      <c r="W109" s="169"/>
      <c r="X109" s="169"/>
      <c r="Y109" s="169"/>
      <c r="Z109" s="169"/>
    </row>
    <row r="110" spans="1:26" ht="15">
      <c r="A110" s="219" t="s">
        <v>522</v>
      </c>
      <c r="B110" s="205" t="s">
        <v>523</v>
      </c>
      <c r="C110" s="203">
        <f t="shared" si="18"/>
        <v>0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172"/>
      <c r="W110" s="169"/>
      <c r="X110" s="169"/>
      <c r="Y110" s="169"/>
      <c r="Z110" s="169"/>
    </row>
    <row r="111" spans="1:26" s="161" customFormat="1" ht="15">
      <c r="A111" s="241" t="s">
        <v>524</v>
      </c>
      <c r="B111" s="210" t="s">
        <v>525</v>
      </c>
      <c r="C111" s="203">
        <f t="shared" si="18"/>
        <v>0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175"/>
      <c r="W111" s="193"/>
      <c r="X111" s="193"/>
      <c r="Y111" s="193"/>
      <c r="Z111" s="193"/>
    </row>
    <row r="112" spans="1:26" ht="15">
      <c r="A112" s="219" t="s">
        <v>526</v>
      </c>
      <c r="B112" s="205" t="s">
        <v>527</v>
      </c>
      <c r="C112" s="203">
        <f t="shared" si="18"/>
        <v>0</v>
      </c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172"/>
      <c r="W112" s="169"/>
      <c r="X112" s="169"/>
      <c r="Y112" s="169"/>
      <c r="Z112" s="169"/>
    </row>
    <row r="113" spans="1:26" ht="15">
      <c r="A113" s="219" t="s">
        <v>528</v>
      </c>
      <c r="B113" s="205" t="s">
        <v>529</v>
      </c>
      <c r="C113" s="203">
        <f t="shared" si="18"/>
        <v>0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172"/>
      <c r="W113" s="169"/>
      <c r="X113" s="169"/>
      <c r="Y113" s="169"/>
      <c r="Z113" s="169"/>
    </row>
    <row r="114" spans="1:26" ht="15">
      <c r="A114" s="219" t="s">
        <v>530</v>
      </c>
      <c r="B114" s="205" t="s">
        <v>531</v>
      </c>
      <c r="C114" s="203">
        <f t="shared" si="18"/>
        <v>0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172"/>
      <c r="W114" s="169"/>
      <c r="X114" s="169"/>
      <c r="Y114" s="169"/>
      <c r="Z114" s="169"/>
    </row>
    <row r="115" spans="1:26" ht="15">
      <c r="A115" s="219" t="s">
        <v>532</v>
      </c>
      <c r="B115" s="205" t="s">
        <v>533</v>
      </c>
      <c r="C115" s="203">
        <f t="shared" si="18"/>
        <v>0</v>
      </c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172"/>
      <c r="W115" s="169"/>
      <c r="X115" s="169"/>
      <c r="Y115" s="169"/>
      <c r="Z115" s="169"/>
    </row>
    <row r="116" spans="1:26" s="161" customFormat="1" ht="15">
      <c r="A116" s="241" t="s">
        <v>534</v>
      </c>
      <c r="B116" s="210" t="s">
        <v>535</v>
      </c>
      <c r="C116" s="203">
        <f t="shared" si="18"/>
        <v>0</v>
      </c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175"/>
      <c r="W116" s="193"/>
      <c r="X116" s="193"/>
      <c r="Y116" s="193"/>
      <c r="Z116" s="193"/>
    </row>
    <row r="117" spans="1:26" ht="15.75" thickBot="1">
      <c r="A117" s="242" t="s">
        <v>536</v>
      </c>
      <c r="B117" s="243" t="s">
        <v>537</v>
      </c>
      <c r="C117" s="228">
        <f t="shared" si="18"/>
        <v>0</v>
      </c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180"/>
      <c r="W117" s="169"/>
      <c r="X117" s="169"/>
      <c r="Y117" s="169"/>
      <c r="Z117" s="169"/>
    </row>
    <row r="118" spans="1:26" s="236" customFormat="1" ht="19.5" thickBot="1">
      <c r="A118" s="244" t="s">
        <v>538</v>
      </c>
      <c r="B118" s="245" t="s">
        <v>539</v>
      </c>
      <c r="C118" s="246">
        <f t="shared" si="18"/>
        <v>572652</v>
      </c>
      <c r="D118" s="233">
        <f>SUM(D96:D117)</f>
        <v>0</v>
      </c>
      <c r="E118" s="233">
        <f aca="true" t="shared" si="19" ref="E118:V118">SUM(E96:E117)</f>
        <v>0</v>
      </c>
      <c r="F118" s="233">
        <f t="shared" si="19"/>
        <v>0</v>
      </c>
      <c r="G118" s="233">
        <f t="shared" si="19"/>
        <v>572652</v>
      </c>
      <c r="H118" s="233">
        <f t="shared" si="19"/>
        <v>0</v>
      </c>
      <c r="I118" s="233">
        <f t="shared" si="19"/>
        <v>0</v>
      </c>
      <c r="J118" s="233">
        <f t="shared" si="19"/>
        <v>0</v>
      </c>
      <c r="K118" s="233">
        <f t="shared" si="19"/>
        <v>0</v>
      </c>
      <c r="L118" s="233">
        <f t="shared" si="19"/>
        <v>0</v>
      </c>
      <c r="M118" s="233">
        <f t="shared" si="19"/>
        <v>0</v>
      </c>
      <c r="N118" s="233">
        <f t="shared" si="19"/>
        <v>0</v>
      </c>
      <c r="O118" s="233">
        <f t="shared" si="19"/>
        <v>0</v>
      </c>
      <c r="P118" s="233">
        <f t="shared" si="19"/>
        <v>0</v>
      </c>
      <c r="Q118" s="233">
        <f t="shared" si="19"/>
        <v>0</v>
      </c>
      <c r="R118" s="233">
        <f t="shared" si="19"/>
        <v>0</v>
      </c>
      <c r="S118" s="233">
        <f t="shared" si="19"/>
        <v>0</v>
      </c>
      <c r="T118" s="233">
        <f t="shared" si="19"/>
        <v>0</v>
      </c>
      <c r="U118" s="233">
        <f t="shared" si="19"/>
        <v>0</v>
      </c>
      <c r="V118" s="234">
        <f t="shared" si="19"/>
        <v>0</v>
      </c>
      <c r="W118" s="235"/>
      <c r="X118" s="235"/>
      <c r="Y118" s="235"/>
      <c r="Z118" s="235"/>
    </row>
    <row r="119" spans="1:26" s="252" customFormat="1" ht="22.5" thickBot="1" thickTop="1">
      <c r="A119" s="247" t="s">
        <v>221</v>
      </c>
      <c r="B119" s="248" t="s">
        <v>581</v>
      </c>
      <c r="C119" s="249">
        <f>+C118+C95</f>
        <v>81656840</v>
      </c>
      <c r="D119" s="266">
        <f>+D118+D95</f>
        <v>13410781</v>
      </c>
      <c r="E119" s="267">
        <f aca="true" t="shared" si="20" ref="E119:V119">+E118+E95</f>
        <v>1029600</v>
      </c>
      <c r="F119" s="267">
        <f t="shared" si="20"/>
        <v>47819884</v>
      </c>
      <c r="G119" s="267">
        <f t="shared" si="20"/>
        <v>572652</v>
      </c>
      <c r="H119" s="267">
        <f t="shared" si="20"/>
        <v>2728313</v>
      </c>
      <c r="I119" s="267">
        <f t="shared" si="20"/>
        <v>3319414</v>
      </c>
      <c r="J119" s="267">
        <f t="shared" si="20"/>
        <v>1444908</v>
      </c>
      <c r="K119" s="267">
        <f t="shared" si="20"/>
        <v>1256846</v>
      </c>
      <c r="L119" s="267">
        <f t="shared" si="20"/>
        <v>3837932</v>
      </c>
      <c r="M119" s="267">
        <f t="shared" si="20"/>
        <v>1025169</v>
      </c>
      <c r="N119" s="267">
        <f t="shared" si="20"/>
        <v>180600</v>
      </c>
      <c r="O119" s="267">
        <f t="shared" si="20"/>
        <v>254950</v>
      </c>
      <c r="P119" s="267">
        <f t="shared" si="20"/>
        <v>2642681</v>
      </c>
      <c r="Q119" s="267">
        <f t="shared" si="20"/>
        <v>406358</v>
      </c>
      <c r="R119" s="267">
        <f t="shared" si="20"/>
        <v>50000</v>
      </c>
      <c r="S119" s="267">
        <f t="shared" si="20"/>
        <v>60000</v>
      </c>
      <c r="T119" s="267">
        <f t="shared" si="20"/>
        <v>1590000</v>
      </c>
      <c r="U119" s="267">
        <f t="shared" si="20"/>
        <v>26752</v>
      </c>
      <c r="V119" s="250">
        <f t="shared" si="20"/>
        <v>0</v>
      </c>
      <c r="W119" s="251"/>
      <c r="X119" s="251"/>
      <c r="Y119" s="251"/>
      <c r="Z119" s="251"/>
    </row>
    <row r="120" spans="3:26" ht="15">
      <c r="C120" s="253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169"/>
      <c r="W120" s="169"/>
      <c r="X120" s="169"/>
      <c r="Y120" s="169"/>
      <c r="Z120" s="169"/>
    </row>
    <row r="121" spans="3:26" ht="15">
      <c r="C121" s="253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169"/>
      <c r="W121" s="169"/>
      <c r="X121" s="169"/>
      <c r="Y121" s="169"/>
      <c r="Z121" s="169"/>
    </row>
    <row r="122" spans="3:26" ht="15">
      <c r="C122" s="253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169"/>
      <c r="W122" s="169"/>
      <c r="X122" s="169"/>
      <c r="Y122" s="169"/>
      <c r="Z122" s="169"/>
    </row>
    <row r="123" spans="3:26" ht="15">
      <c r="C123" s="253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169"/>
      <c r="W123" s="169"/>
      <c r="X123" s="169"/>
      <c r="Y123" s="169"/>
      <c r="Z123" s="169"/>
    </row>
    <row r="124" spans="3:26" ht="15">
      <c r="C124" s="253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169"/>
      <c r="W124" s="169"/>
      <c r="X124" s="169"/>
      <c r="Y124" s="169"/>
      <c r="Z124" s="169"/>
    </row>
    <row r="125" spans="3:26" ht="15">
      <c r="C125" s="253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169"/>
      <c r="W125" s="169"/>
      <c r="X125" s="169"/>
      <c r="Y125" s="169"/>
      <c r="Z125" s="169"/>
    </row>
    <row r="126" spans="3:26" ht="15">
      <c r="C126" s="253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169"/>
      <c r="W126" s="169"/>
      <c r="X126" s="169"/>
      <c r="Y126" s="169"/>
      <c r="Z126" s="169"/>
    </row>
    <row r="127" spans="3:26" ht="15">
      <c r="C127" s="253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169"/>
      <c r="W127" s="169"/>
      <c r="X127" s="169"/>
      <c r="Y127" s="169"/>
      <c r="Z127" s="169"/>
    </row>
    <row r="128" spans="3:26" ht="15">
      <c r="C128" s="253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169"/>
      <c r="W128" s="169"/>
      <c r="X128" s="169"/>
      <c r="Y128" s="169"/>
      <c r="Z128" s="169"/>
    </row>
    <row r="129" spans="3:26" ht="15">
      <c r="C129" s="253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169"/>
      <c r="W129" s="169"/>
      <c r="X129" s="169"/>
      <c r="Y129" s="169"/>
      <c r="Z129" s="169"/>
    </row>
    <row r="130" spans="3:26" ht="15">
      <c r="C130" s="253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169"/>
      <c r="W130" s="169"/>
      <c r="X130" s="169"/>
      <c r="Y130" s="169"/>
      <c r="Z130" s="169"/>
    </row>
    <row r="131" spans="3:26" ht="15">
      <c r="C131" s="253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169"/>
      <c r="W131" s="169"/>
      <c r="X131" s="169"/>
      <c r="Y131" s="169"/>
      <c r="Z131" s="169"/>
    </row>
    <row r="132" spans="3:26" ht="15">
      <c r="C132" s="253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169"/>
      <c r="W132" s="169"/>
      <c r="X132" s="169"/>
      <c r="Y132" s="169"/>
      <c r="Z132" s="169"/>
    </row>
    <row r="133" spans="3:26" ht="15">
      <c r="C133" s="253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169"/>
      <c r="W133" s="169"/>
      <c r="X133" s="169"/>
      <c r="Y133" s="169"/>
      <c r="Z133" s="169"/>
    </row>
    <row r="134" spans="3:26" ht="15">
      <c r="C134" s="253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169"/>
      <c r="W134" s="169"/>
      <c r="X134" s="169"/>
      <c r="Y134" s="169"/>
      <c r="Z134" s="169"/>
    </row>
    <row r="135" spans="3:26" ht="15">
      <c r="C135" s="253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169"/>
      <c r="W135" s="169"/>
      <c r="X135" s="169"/>
      <c r="Y135" s="169"/>
      <c r="Z135" s="169"/>
    </row>
    <row r="136" spans="3:26" ht="15">
      <c r="C136" s="253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169"/>
      <c r="W136" s="169"/>
      <c r="X136" s="169"/>
      <c r="Y136" s="169"/>
      <c r="Z136" s="169"/>
    </row>
    <row r="137" spans="3:26" ht="15">
      <c r="C137" s="253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169"/>
      <c r="W137" s="169"/>
      <c r="X137" s="169"/>
      <c r="Y137" s="169"/>
      <c r="Z137" s="169"/>
    </row>
    <row r="138" spans="3:26" ht="15">
      <c r="C138" s="253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169"/>
      <c r="W138" s="169"/>
      <c r="X138" s="169"/>
      <c r="Y138" s="169"/>
      <c r="Z138" s="169"/>
    </row>
    <row r="139" spans="3:26" ht="15">
      <c r="C139" s="253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169"/>
      <c r="W139" s="169"/>
      <c r="X139" s="169"/>
      <c r="Y139" s="169"/>
      <c r="Z139" s="169"/>
    </row>
    <row r="140" spans="3:26" ht="15">
      <c r="C140" s="253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169"/>
      <c r="W140" s="169"/>
      <c r="X140" s="169"/>
      <c r="Y140" s="169"/>
      <c r="Z140" s="169"/>
    </row>
    <row r="141" spans="3:26" ht="15">
      <c r="C141" s="253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169"/>
      <c r="W141" s="169"/>
      <c r="X141" s="169"/>
      <c r="Y141" s="169"/>
      <c r="Z141" s="169"/>
    </row>
    <row r="142" spans="3:26" ht="15">
      <c r="C142" s="253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169"/>
      <c r="W142" s="169"/>
      <c r="X142" s="169"/>
      <c r="Y142" s="169"/>
      <c r="Z142" s="169"/>
    </row>
    <row r="143" spans="3:26" ht="15">
      <c r="C143" s="253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169"/>
      <c r="W143" s="169"/>
      <c r="X143" s="169"/>
      <c r="Y143" s="169"/>
      <c r="Z143" s="169"/>
    </row>
    <row r="144" spans="3:26" ht="15">
      <c r="C144" s="253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169"/>
      <c r="W144" s="169"/>
      <c r="X144" s="169"/>
      <c r="Y144" s="169"/>
      <c r="Z144" s="169"/>
    </row>
    <row r="145" spans="3:26" ht="15">
      <c r="C145" s="253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169"/>
      <c r="W145" s="169"/>
      <c r="X145" s="169"/>
      <c r="Y145" s="169"/>
      <c r="Z145" s="169"/>
    </row>
    <row r="146" spans="3:26" ht="15">
      <c r="C146" s="253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169"/>
      <c r="W146" s="169"/>
      <c r="X146" s="169"/>
      <c r="Y146" s="169"/>
      <c r="Z146" s="169"/>
    </row>
    <row r="147" spans="3:26" ht="15">
      <c r="C147" s="253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169"/>
      <c r="W147" s="169"/>
      <c r="X147" s="169"/>
      <c r="Y147" s="169"/>
      <c r="Z147" s="169"/>
    </row>
    <row r="148" spans="3:26" ht="15">
      <c r="C148" s="253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169"/>
      <c r="W148" s="169"/>
      <c r="X148" s="169"/>
      <c r="Y148" s="169"/>
      <c r="Z148" s="169"/>
    </row>
    <row r="149" spans="3:26" ht="15">
      <c r="C149" s="253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169"/>
      <c r="W149" s="169"/>
      <c r="X149" s="169"/>
      <c r="Y149" s="169"/>
      <c r="Z149" s="169"/>
    </row>
    <row r="150" spans="3:26" ht="15">
      <c r="C150" s="253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169"/>
      <c r="W150" s="169"/>
      <c r="X150" s="169"/>
      <c r="Y150" s="169"/>
      <c r="Z150" s="169"/>
    </row>
    <row r="151" spans="3:26" ht="15">
      <c r="C151" s="253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169"/>
      <c r="W151" s="169"/>
      <c r="X151" s="169"/>
      <c r="Y151" s="169"/>
      <c r="Z151" s="169"/>
    </row>
    <row r="152" spans="3:26" ht="15">
      <c r="C152" s="253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169"/>
      <c r="W152" s="169"/>
      <c r="X152" s="169"/>
      <c r="Y152" s="169"/>
      <c r="Z152" s="169"/>
    </row>
    <row r="153" spans="3:26" ht="15">
      <c r="C153" s="253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169"/>
      <c r="W153" s="169"/>
      <c r="X153" s="169"/>
      <c r="Y153" s="169"/>
      <c r="Z153" s="169"/>
    </row>
    <row r="154" spans="3:26" ht="15">
      <c r="C154" s="253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169"/>
      <c r="W154" s="169"/>
      <c r="X154" s="169"/>
      <c r="Y154" s="169"/>
      <c r="Z154" s="169"/>
    </row>
    <row r="155" spans="3:26" ht="15">
      <c r="C155" s="253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169"/>
      <c r="W155" s="169"/>
      <c r="X155" s="169"/>
      <c r="Y155" s="169"/>
      <c r="Z155" s="169"/>
    </row>
    <row r="156" spans="3:26" ht="15">
      <c r="C156" s="253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169"/>
      <c r="W156" s="169"/>
      <c r="X156" s="169"/>
      <c r="Y156" s="169"/>
      <c r="Z156" s="169"/>
    </row>
    <row r="157" spans="3:26" ht="15">
      <c r="C157" s="253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169"/>
      <c r="W157" s="169"/>
      <c r="X157" s="169"/>
      <c r="Y157" s="169"/>
      <c r="Z157" s="169"/>
    </row>
    <row r="158" spans="3:26" ht="15">
      <c r="C158" s="253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169"/>
      <c r="W158" s="169"/>
      <c r="X158" s="169"/>
      <c r="Y158" s="169"/>
      <c r="Z158" s="169"/>
    </row>
    <row r="159" spans="3:26" ht="15">
      <c r="C159" s="253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169"/>
      <c r="W159" s="169"/>
      <c r="X159" s="169"/>
      <c r="Y159" s="169"/>
      <c r="Z159" s="169"/>
    </row>
    <row r="160" spans="3:26" ht="15">
      <c r="C160" s="253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169"/>
      <c r="W160" s="169"/>
      <c r="X160" s="169"/>
      <c r="Y160" s="169"/>
      <c r="Z160" s="169"/>
    </row>
    <row r="161" spans="3:26" ht="15">
      <c r="C161" s="253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169"/>
      <c r="W161" s="169"/>
      <c r="X161" s="169"/>
      <c r="Y161" s="169"/>
      <c r="Z161" s="169"/>
    </row>
    <row r="162" spans="3:26" ht="15">
      <c r="C162" s="253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169"/>
      <c r="W162" s="169"/>
      <c r="X162" s="169"/>
      <c r="Y162" s="169"/>
      <c r="Z162" s="169"/>
    </row>
    <row r="163" spans="3:26" ht="15">
      <c r="C163" s="253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169"/>
      <c r="W163" s="169"/>
      <c r="X163" s="169"/>
      <c r="Y163" s="169"/>
      <c r="Z163" s="169"/>
    </row>
    <row r="164" spans="3:26" ht="15">
      <c r="C164" s="253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169"/>
      <c r="W164" s="169"/>
      <c r="X164" s="169"/>
      <c r="Y164" s="169"/>
      <c r="Z164" s="169"/>
    </row>
    <row r="165" spans="3:26" ht="15">
      <c r="C165" s="253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169"/>
      <c r="W165" s="169"/>
      <c r="X165" s="169"/>
      <c r="Y165" s="169"/>
      <c r="Z165" s="169"/>
    </row>
    <row r="166" spans="3:26" ht="15">
      <c r="C166" s="253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169"/>
      <c r="W166" s="169"/>
      <c r="X166" s="169"/>
      <c r="Y166" s="169"/>
      <c r="Z166" s="169"/>
    </row>
    <row r="167" spans="3:26" ht="15">
      <c r="C167" s="253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169"/>
      <c r="W167" s="169"/>
      <c r="X167" s="169"/>
      <c r="Y167" s="169"/>
      <c r="Z167" s="169"/>
    </row>
    <row r="168" spans="3:26" ht="15">
      <c r="C168" s="253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169"/>
      <c r="W168" s="169"/>
      <c r="X168" s="169"/>
      <c r="Y168" s="169"/>
      <c r="Z168" s="169"/>
    </row>
    <row r="169" spans="3:26" ht="15">
      <c r="C169" s="253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169"/>
      <c r="W169" s="169"/>
      <c r="X169" s="169"/>
      <c r="Y169" s="169"/>
      <c r="Z169" s="169"/>
    </row>
    <row r="170" spans="3:26" ht="15">
      <c r="C170" s="253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169"/>
      <c r="W170" s="169"/>
      <c r="X170" s="169"/>
      <c r="Y170" s="169"/>
      <c r="Z170" s="169"/>
    </row>
    <row r="171" spans="3:26" ht="15">
      <c r="C171" s="253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169"/>
      <c r="W171" s="169"/>
      <c r="X171" s="169"/>
      <c r="Y171" s="169"/>
      <c r="Z171" s="169"/>
    </row>
    <row r="172" spans="3:26" ht="15">
      <c r="C172" s="253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169"/>
      <c r="W172" s="169"/>
      <c r="X172" s="169"/>
      <c r="Y172" s="169"/>
      <c r="Z172" s="169"/>
    </row>
    <row r="173" spans="3:26" ht="15">
      <c r="C173" s="253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169"/>
      <c r="W173" s="169"/>
      <c r="X173" s="169"/>
      <c r="Y173" s="169"/>
      <c r="Z173" s="169"/>
    </row>
    <row r="174" spans="3:26" ht="15">
      <c r="C174" s="253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169"/>
      <c r="W174" s="169"/>
      <c r="X174" s="169"/>
      <c r="Y174" s="169"/>
      <c r="Z174" s="169"/>
    </row>
    <row r="175" spans="3:26" ht="15">
      <c r="C175" s="253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169"/>
      <c r="W175" s="169"/>
      <c r="X175" s="169"/>
      <c r="Y175" s="169"/>
      <c r="Z175" s="169"/>
    </row>
    <row r="176" spans="3:26" ht="15">
      <c r="C176" s="253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169"/>
      <c r="W176" s="169"/>
      <c r="X176" s="169"/>
      <c r="Y176" s="169"/>
      <c r="Z176" s="169"/>
    </row>
    <row r="177" spans="3:26" ht="15">
      <c r="C177" s="253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169"/>
      <c r="W177" s="169"/>
      <c r="X177" s="169"/>
      <c r="Y177" s="169"/>
      <c r="Z177" s="169"/>
    </row>
    <row r="178" spans="3:26" ht="15">
      <c r="C178" s="253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169"/>
      <c r="W178" s="169"/>
      <c r="X178" s="169"/>
      <c r="Y178" s="169"/>
      <c r="Z178" s="169"/>
    </row>
    <row r="179" spans="3:26" ht="15">
      <c r="C179" s="253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169"/>
      <c r="W179" s="169"/>
      <c r="X179" s="169"/>
      <c r="Y179" s="169"/>
      <c r="Z179" s="169"/>
    </row>
    <row r="180" spans="3:26" ht="15">
      <c r="C180" s="253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169"/>
      <c r="W180" s="169"/>
      <c r="X180" s="169"/>
      <c r="Y180" s="169"/>
      <c r="Z180" s="169"/>
    </row>
    <row r="181" spans="3:26" ht="15">
      <c r="C181" s="253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169"/>
      <c r="W181" s="169"/>
      <c r="X181" s="169"/>
      <c r="Y181" s="169"/>
      <c r="Z181" s="169"/>
    </row>
    <row r="182" spans="3:26" ht="15">
      <c r="C182" s="253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169"/>
      <c r="W182" s="169"/>
      <c r="X182" s="169"/>
      <c r="Y182" s="169"/>
      <c r="Z182" s="169"/>
    </row>
    <row r="183" spans="3:26" ht="15">
      <c r="C183" s="253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169"/>
      <c r="W183" s="169"/>
      <c r="X183" s="169"/>
      <c r="Y183" s="169"/>
      <c r="Z183" s="169"/>
    </row>
    <row r="184" spans="3:26" ht="15">
      <c r="C184" s="253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169"/>
      <c r="W184" s="169"/>
      <c r="X184" s="169"/>
      <c r="Y184" s="169"/>
      <c r="Z184" s="169"/>
    </row>
    <row r="185" spans="3:26" ht="15">
      <c r="C185" s="253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169"/>
      <c r="W185" s="169"/>
      <c r="X185" s="169"/>
      <c r="Y185" s="169"/>
      <c r="Z185" s="169"/>
    </row>
    <row r="186" spans="3:26" ht="15">
      <c r="C186" s="253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169"/>
      <c r="W186" s="169"/>
      <c r="X186" s="169"/>
      <c r="Y186" s="169"/>
      <c r="Z186" s="169"/>
    </row>
    <row r="187" spans="3:26" ht="15">
      <c r="C187" s="253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169"/>
      <c r="W187" s="169"/>
      <c r="X187" s="169"/>
      <c r="Y187" s="169"/>
      <c r="Z187" s="169"/>
    </row>
    <row r="188" spans="3:26" ht="15">
      <c r="C188" s="253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169"/>
      <c r="W188" s="169"/>
      <c r="X188" s="169"/>
      <c r="Y188" s="169"/>
      <c r="Z188" s="169"/>
    </row>
    <row r="189" spans="3:26" ht="15">
      <c r="C189" s="253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169"/>
      <c r="W189" s="169"/>
      <c r="X189" s="169"/>
      <c r="Y189" s="169"/>
      <c r="Z189" s="169"/>
    </row>
    <row r="190" spans="3:26" ht="15">
      <c r="C190" s="253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169"/>
      <c r="W190" s="169"/>
      <c r="X190" s="169"/>
      <c r="Y190" s="169"/>
      <c r="Z190" s="169"/>
    </row>
    <row r="191" spans="3:26" ht="15">
      <c r="C191" s="253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169"/>
      <c r="W191" s="169"/>
      <c r="X191" s="169"/>
      <c r="Y191" s="169"/>
      <c r="Z191" s="169"/>
    </row>
    <row r="192" spans="3:26" ht="15">
      <c r="C192" s="253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169"/>
      <c r="W192" s="169"/>
      <c r="X192" s="169"/>
      <c r="Y192" s="169"/>
      <c r="Z192" s="169"/>
    </row>
    <row r="193" spans="3:26" ht="15">
      <c r="C193" s="253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169"/>
      <c r="W193" s="169"/>
      <c r="X193" s="169"/>
      <c r="Y193" s="169"/>
      <c r="Z193" s="169"/>
    </row>
    <row r="194" spans="3:26" ht="15">
      <c r="C194" s="253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169"/>
      <c r="W194" s="169"/>
      <c r="X194" s="169"/>
      <c r="Y194" s="169"/>
      <c r="Z194" s="169"/>
    </row>
    <row r="195" spans="3:26" ht="15">
      <c r="C195" s="253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169"/>
      <c r="W195" s="169"/>
      <c r="X195" s="169"/>
      <c r="Y195" s="169"/>
      <c r="Z195" s="169"/>
    </row>
    <row r="196" spans="3:26" ht="15">
      <c r="C196" s="253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169"/>
      <c r="W196" s="169"/>
      <c r="X196" s="169"/>
      <c r="Y196" s="169"/>
      <c r="Z196" s="169"/>
    </row>
    <row r="197" spans="3:26" ht="15">
      <c r="C197" s="253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169"/>
      <c r="W197" s="169"/>
      <c r="X197" s="169"/>
      <c r="Y197" s="169"/>
      <c r="Z197" s="169"/>
    </row>
    <row r="198" spans="3:26" ht="15">
      <c r="C198" s="253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169"/>
      <c r="W198" s="169"/>
      <c r="X198" s="169"/>
      <c r="Y198" s="169"/>
      <c r="Z198" s="169"/>
    </row>
    <row r="199" spans="3:26" ht="15">
      <c r="C199" s="253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169"/>
      <c r="W199" s="169"/>
      <c r="X199" s="169"/>
      <c r="Y199" s="169"/>
      <c r="Z199" s="169"/>
    </row>
    <row r="200" spans="3:26" ht="15">
      <c r="C200" s="253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169"/>
      <c r="W200" s="169"/>
      <c r="X200" s="169"/>
      <c r="Y200" s="169"/>
      <c r="Z200" s="169"/>
    </row>
    <row r="201" spans="3:26" ht="15">
      <c r="C201" s="253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169"/>
      <c r="W201" s="169"/>
      <c r="X201" s="169"/>
      <c r="Y201" s="169"/>
      <c r="Z201" s="169"/>
    </row>
    <row r="202" spans="3:26" ht="15">
      <c r="C202" s="253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169"/>
      <c r="W202" s="169"/>
      <c r="X202" s="169"/>
      <c r="Y202" s="169"/>
      <c r="Z202" s="169"/>
    </row>
    <row r="203" spans="3:26" ht="15">
      <c r="C203" s="253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169"/>
      <c r="W203" s="169"/>
      <c r="X203" s="169"/>
      <c r="Y203" s="169"/>
      <c r="Z203" s="169"/>
    </row>
    <row r="204" spans="3:26" ht="15">
      <c r="C204" s="253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169"/>
      <c r="W204" s="169"/>
      <c r="X204" s="169"/>
      <c r="Y204" s="169"/>
      <c r="Z204" s="169"/>
    </row>
    <row r="205" spans="3:26" ht="15">
      <c r="C205" s="253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169"/>
      <c r="W205" s="169"/>
      <c r="X205" s="169"/>
      <c r="Y205" s="169"/>
      <c r="Z205" s="169"/>
    </row>
    <row r="206" spans="3:26" ht="15">
      <c r="C206" s="253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169"/>
      <c r="W206" s="169"/>
      <c r="X206" s="169"/>
      <c r="Y206" s="169"/>
      <c r="Z206" s="169"/>
    </row>
    <row r="207" spans="3:26" ht="15">
      <c r="C207" s="253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169"/>
      <c r="W207" s="169"/>
      <c r="X207" s="169"/>
      <c r="Y207" s="169"/>
      <c r="Z207" s="169"/>
    </row>
    <row r="208" spans="3:26" ht="15">
      <c r="C208" s="253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169"/>
      <c r="W208" s="169"/>
      <c r="X208" s="169"/>
      <c r="Y208" s="169"/>
      <c r="Z208" s="169"/>
    </row>
    <row r="209" spans="3:26" ht="15">
      <c r="C209" s="253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169"/>
      <c r="W209" s="169"/>
      <c r="X209" s="169"/>
      <c r="Y209" s="169"/>
      <c r="Z209" s="169"/>
    </row>
    <row r="210" spans="3:26" ht="15">
      <c r="C210" s="253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169"/>
      <c r="W210" s="169"/>
      <c r="X210" s="169"/>
      <c r="Y210" s="169"/>
      <c r="Z210" s="169"/>
    </row>
    <row r="211" spans="3:26" ht="15">
      <c r="C211" s="253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169"/>
      <c r="W211" s="169"/>
      <c r="X211" s="169"/>
      <c r="Y211" s="169"/>
      <c r="Z211" s="169"/>
    </row>
    <row r="212" spans="3:26" ht="15">
      <c r="C212" s="253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169"/>
      <c r="W212" s="169"/>
      <c r="X212" s="169"/>
      <c r="Y212" s="169"/>
      <c r="Z212" s="169"/>
    </row>
    <row r="213" spans="3:26" ht="15">
      <c r="C213" s="253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169"/>
      <c r="W213" s="169"/>
      <c r="X213" s="169"/>
      <c r="Y213" s="169"/>
      <c r="Z213" s="169"/>
    </row>
    <row r="214" spans="3:26" ht="15">
      <c r="C214" s="253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169"/>
      <c r="W214" s="169"/>
      <c r="X214" s="169"/>
      <c r="Y214" s="169"/>
      <c r="Z214" s="169"/>
    </row>
    <row r="215" spans="3:26" ht="15">
      <c r="C215" s="253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169"/>
      <c r="W215" s="169"/>
      <c r="X215" s="169"/>
      <c r="Y215" s="169"/>
      <c r="Z215" s="169"/>
    </row>
    <row r="216" spans="3:26" ht="15">
      <c r="C216" s="253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169"/>
      <c r="W216" s="169"/>
      <c r="X216" s="169"/>
      <c r="Y216" s="169"/>
      <c r="Z216" s="169"/>
    </row>
    <row r="217" spans="3:26" ht="15">
      <c r="C217" s="253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169"/>
      <c r="W217" s="169"/>
      <c r="X217" s="169"/>
      <c r="Y217" s="169"/>
      <c r="Z217" s="169"/>
    </row>
    <row r="218" spans="3:26" ht="15">
      <c r="C218" s="253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169"/>
      <c r="W218" s="169"/>
      <c r="X218" s="169"/>
      <c r="Y218" s="169"/>
      <c r="Z218" s="169"/>
    </row>
    <row r="219" spans="3:26" ht="15">
      <c r="C219" s="253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169"/>
      <c r="W219" s="169"/>
      <c r="X219" s="169"/>
      <c r="Y219" s="169"/>
      <c r="Z219" s="169"/>
    </row>
    <row r="220" spans="3:26" ht="15">
      <c r="C220" s="253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169"/>
      <c r="W220" s="169"/>
      <c r="X220" s="169"/>
      <c r="Y220" s="169"/>
      <c r="Z220" s="169"/>
    </row>
    <row r="221" spans="3:26" ht="15">
      <c r="C221" s="253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169"/>
      <c r="W221" s="169"/>
      <c r="X221" s="169"/>
      <c r="Y221" s="169"/>
      <c r="Z221" s="169"/>
    </row>
    <row r="222" spans="3:26" ht="15">
      <c r="C222" s="253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169"/>
      <c r="W222" s="169"/>
      <c r="X222" s="169"/>
      <c r="Y222" s="169"/>
      <c r="Z222" s="169"/>
    </row>
    <row r="223" spans="3:26" ht="15">
      <c r="C223" s="253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169"/>
      <c r="W223" s="169"/>
      <c r="X223" s="169"/>
      <c r="Y223" s="169"/>
      <c r="Z223" s="169"/>
    </row>
    <row r="224" spans="3:26" ht="15">
      <c r="C224" s="253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169"/>
      <c r="W224" s="169"/>
      <c r="X224" s="169"/>
      <c r="Y224" s="169"/>
      <c r="Z224" s="169"/>
    </row>
    <row r="225" spans="3:26" ht="15">
      <c r="C225" s="253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169"/>
      <c r="W225" s="169"/>
      <c r="X225" s="169"/>
      <c r="Y225" s="169"/>
      <c r="Z225" s="169"/>
    </row>
    <row r="226" spans="3:26" ht="15">
      <c r="C226" s="253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169"/>
      <c r="W226" s="169"/>
      <c r="X226" s="169"/>
      <c r="Y226" s="169"/>
      <c r="Z226" s="169"/>
    </row>
    <row r="227" spans="3:26" ht="15">
      <c r="C227" s="253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169"/>
      <c r="W227" s="169"/>
      <c r="X227" s="169"/>
      <c r="Y227" s="169"/>
      <c r="Z227" s="169"/>
    </row>
    <row r="228" spans="3:26" ht="15">
      <c r="C228" s="253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169"/>
      <c r="W228" s="169"/>
      <c r="X228" s="169"/>
      <c r="Y228" s="169"/>
      <c r="Z228" s="169"/>
    </row>
    <row r="229" spans="3:26" ht="15">
      <c r="C229" s="253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169"/>
      <c r="W229" s="169"/>
      <c r="X229" s="169"/>
      <c r="Y229" s="169"/>
      <c r="Z229" s="169"/>
    </row>
    <row r="230" spans="3:26" ht="15">
      <c r="C230" s="253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169"/>
      <c r="W230" s="169"/>
      <c r="X230" s="169"/>
      <c r="Y230" s="169"/>
      <c r="Z230" s="169"/>
    </row>
    <row r="231" spans="3:26" ht="15">
      <c r="C231" s="253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169"/>
      <c r="W231" s="169"/>
      <c r="X231" s="169"/>
      <c r="Y231" s="169"/>
      <c r="Z231" s="169"/>
    </row>
    <row r="232" spans="3:26" ht="15">
      <c r="C232" s="253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169"/>
      <c r="W232" s="169"/>
      <c r="X232" s="169"/>
      <c r="Y232" s="169"/>
      <c r="Z232" s="169"/>
    </row>
    <row r="233" spans="3:26" ht="15">
      <c r="C233" s="253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169"/>
      <c r="W233" s="169"/>
      <c r="X233" s="169"/>
      <c r="Y233" s="169"/>
      <c r="Z233" s="169"/>
    </row>
    <row r="234" spans="3:26" ht="15">
      <c r="C234" s="253"/>
      <c r="D234" s="254"/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169"/>
      <c r="W234" s="169"/>
      <c r="X234" s="169"/>
      <c r="Y234" s="169"/>
      <c r="Z234" s="169"/>
    </row>
    <row r="235" spans="3:26" ht="15">
      <c r="C235" s="253"/>
      <c r="D235" s="254"/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169"/>
      <c r="W235" s="169"/>
      <c r="X235" s="169"/>
      <c r="Y235" s="169"/>
      <c r="Z235" s="169"/>
    </row>
    <row r="236" spans="3:26" ht="15">
      <c r="C236" s="253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169"/>
      <c r="W236" s="169"/>
      <c r="X236" s="169"/>
      <c r="Y236" s="169"/>
      <c r="Z236" s="169"/>
    </row>
    <row r="237" spans="3:26" ht="15">
      <c r="C237" s="253"/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169"/>
      <c r="W237" s="169"/>
      <c r="X237" s="169"/>
      <c r="Y237" s="169"/>
      <c r="Z237" s="169"/>
    </row>
    <row r="238" spans="3:26" ht="15">
      <c r="C238" s="253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169"/>
      <c r="W238" s="169"/>
      <c r="X238" s="169"/>
      <c r="Y238" s="169"/>
      <c r="Z238" s="169"/>
    </row>
    <row r="239" spans="3:26" ht="15">
      <c r="C239" s="253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169"/>
      <c r="W239" s="169"/>
      <c r="X239" s="169"/>
      <c r="Y239" s="169"/>
      <c r="Z239" s="169"/>
    </row>
    <row r="240" spans="3:26" ht="15">
      <c r="C240" s="253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169"/>
      <c r="W240" s="169"/>
      <c r="X240" s="169"/>
      <c r="Y240" s="169"/>
      <c r="Z240" s="169"/>
    </row>
    <row r="241" spans="3:26" ht="15">
      <c r="C241" s="253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169"/>
      <c r="W241" s="169"/>
      <c r="X241" s="169"/>
      <c r="Y241" s="169"/>
      <c r="Z241" s="169"/>
    </row>
    <row r="242" spans="3:26" ht="15">
      <c r="C242" s="253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169"/>
      <c r="W242" s="169"/>
      <c r="X242" s="169"/>
      <c r="Y242" s="169"/>
      <c r="Z242" s="169"/>
    </row>
    <row r="243" spans="3:26" ht="15">
      <c r="C243" s="253"/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169"/>
      <c r="W243" s="169"/>
      <c r="X243" s="169"/>
      <c r="Y243" s="169"/>
      <c r="Z243" s="169"/>
    </row>
    <row r="244" spans="3:26" ht="15">
      <c r="C244" s="253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169"/>
      <c r="W244" s="169"/>
      <c r="X244" s="169"/>
      <c r="Y244" s="169"/>
      <c r="Z244" s="169"/>
    </row>
    <row r="245" spans="3:26" ht="15">
      <c r="C245" s="253"/>
      <c r="D245" s="254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169"/>
      <c r="W245" s="169"/>
      <c r="X245" s="169"/>
      <c r="Y245" s="169"/>
      <c r="Z245" s="169"/>
    </row>
    <row r="246" spans="3:26" ht="15">
      <c r="C246" s="253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169"/>
      <c r="W246" s="169"/>
      <c r="X246" s="169"/>
      <c r="Y246" s="169"/>
      <c r="Z246" s="169"/>
    </row>
    <row r="247" spans="3:26" ht="15">
      <c r="C247" s="253"/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169"/>
      <c r="W247" s="169"/>
      <c r="X247" s="169"/>
      <c r="Y247" s="169"/>
      <c r="Z247" s="169"/>
    </row>
    <row r="248" spans="3:26" ht="15">
      <c r="C248" s="253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169"/>
      <c r="W248" s="169"/>
      <c r="X248" s="169"/>
      <c r="Y248" s="169"/>
      <c r="Z248" s="169"/>
    </row>
    <row r="249" spans="3:26" ht="15">
      <c r="C249" s="253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169"/>
      <c r="W249" s="169"/>
      <c r="X249" s="169"/>
      <c r="Y249" s="169"/>
      <c r="Z249" s="169"/>
    </row>
    <row r="250" spans="3:26" ht="15">
      <c r="C250" s="253"/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169"/>
      <c r="W250" s="169"/>
      <c r="X250" s="169"/>
      <c r="Y250" s="169"/>
      <c r="Z250" s="169"/>
    </row>
    <row r="251" spans="3:26" ht="15">
      <c r="C251" s="253"/>
      <c r="D251" s="254"/>
      <c r="E251" s="254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169"/>
      <c r="W251" s="169"/>
      <c r="X251" s="169"/>
      <c r="Y251" s="169"/>
      <c r="Z251" s="169"/>
    </row>
    <row r="252" spans="3:26" ht="15">
      <c r="C252" s="253"/>
      <c r="D252" s="254"/>
      <c r="E252" s="254"/>
      <c r="F252" s="254"/>
      <c r="G252" s="254"/>
      <c r="H252" s="254"/>
      <c r="I252" s="254"/>
      <c r="J252" s="254"/>
      <c r="K252" s="254"/>
      <c r="L252" s="254"/>
      <c r="M252" s="254"/>
      <c r="N252" s="254"/>
      <c r="O252" s="254"/>
      <c r="P252" s="254"/>
      <c r="Q252" s="254"/>
      <c r="R252" s="254"/>
      <c r="S252" s="254"/>
      <c r="T252" s="254"/>
      <c r="U252" s="254"/>
      <c r="V252" s="169"/>
      <c r="W252" s="169"/>
      <c r="X252" s="169"/>
      <c r="Y252" s="169"/>
      <c r="Z252" s="169"/>
    </row>
    <row r="253" spans="3:26" ht="15">
      <c r="C253" s="253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4"/>
      <c r="R253" s="254"/>
      <c r="S253" s="254"/>
      <c r="T253" s="254"/>
      <c r="U253" s="254"/>
      <c r="V253" s="169"/>
      <c r="W253" s="169"/>
      <c r="X253" s="169"/>
      <c r="Y253" s="169"/>
      <c r="Z253" s="169"/>
    </row>
    <row r="254" spans="3:26" ht="15">
      <c r="C254" s="253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169"/>
      <c r="W254" s="169"/>
      <c r="X254" s="169"/>
      <c r="Y254" s="169"/>
      <c r="Z254" s="169"/>
    </row>
    <row r="255" spans="3:26" ht="15">
      <c r="C255" s="253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169"/>
      <c r="W255" s="169"/>
      <c r="X255" s="169"/>
      <c r="Y255" s="169"/>
      <c r="Z255" s="169"/>
    </row>
    <row r="256" spans="3:26" ht="15">
      <c r="C256" s="253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169"/>
      <c r="W256" s="169"/>
      <c r="X256" s="169"/>
      <c r="Y256" s="169"/>
      <c r="Z256" s="169"/>
    </row>
    <row r="257" spans="3:26" ht="15">
      <c r="C257" s="253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169"/>
      <c r="W257" s="169"/>
      <c r="X257" s="169"/>
      <c r="Y257" s="169"/>
      <c r="Z257" s="169"/>
    </row>
    <row r="258" spans="3:26" ht="15">
      <c r="C258" s="253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169"/>
      <c r="W258" s="169"/>
      <c r="X258" s="169"/>
      <c r="Y258" s="169"/>
      <c r="Z258" s="169"/>
    </row>
    <row r="259" spans="3:26" ht="15">
      <c r="C259" s="253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169"/>
      <c r="W259" s="169"/>
      <c r="X259" s="169"/>
      <c r="Y259" s="169"/>
      <c r="Z259" s="169"/>
    </row>
    <row r="260" spans="3:26" ht="15">
      <c r="C260" s="253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169"/>
      <c r="W260" s="169"/>
      <c r="X260" s="169"/>
      <c r="Y260" s="169"/>
      <c r="Z260" s="169"/>
    </row>
    <row r="261" spans="3:26" ht="15">
      <c r="C261" s="253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169"/>
      <c r="W261" s="169"/>
      <c r="X261" s="169"/>
      <c r="Y261" s="169"/>
      <c r="Z261" s="169"/>
    </row>
    <row r="262" spans="3:26" ht="15">
      <c r="C262" s="253"/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169"/>
      <c r="W262" s="169"/>
      <c r="X262" s="169"/>
      <c r="Y262" s="169"/>
      <c r="Z262" s="169"/>
    </row>
    <row r="263" spans="3:26" ht="15">
      <c r="C263" s="253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169"/>
      <c r="W263" s="169"/>
      <c r="X263" s="169"/>
      <c r="Y263" s="169"/>
      <c r="Z263" s="169"/>
    </row>
    <row r="264" spans="3:26" ht="15">
      <c r="C264" s="193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</row>
    <row r="265" spans="3:26" ht="15">
      <c r="C265" s="193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</row>
    <row r="266" spans="3:26" ht="15">
      <c r="C266" s="193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</row>
    <row r="267" spans="3:26" ht="15">
      <c r="C267" s="193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</row>
    <row r="268" spans="3:26" ht="15">
      <c r="C268" s="193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</row>
    <row r="269" spans="3:26" ht="15">
      <c r="C269" s="193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</row>
    <row r="270" spans="3:26" ht="15">
      <c r="C270" s="193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</row>
    <row r="271" spans="3:26" ht="15">
      <c r="C271" s="193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</row>
    <row r="272" spans="3:26" ht="15">
      <c r="C272" s="193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</row>
    <row r="273" spans="3:26" ht="15">
      <c r="C273" s="193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</row>
    <row r="274" spans="3:26" ht="15">
      <c r="C274" s="193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</row>
    <row r="275" spans="3:26" ht="15">
      <c r="C275" s="193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</row>
    <row r="276" spans="3:26" ht="15">
      <c r="C276" s="193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</row>
    <row r="277" spans="3:26" ht="15">
      <c r="C277" s="193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</row>
    <row r="278" spans="3:26" ht="15">
      <c r="C278" s="193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</row>
    <row r="279" spans="3:26" ht="15">
      <c r="C279" s="193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</row>
    <row r="280" spans="3:26" ht="15">
      <c r="C280" s="193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</row>
    <row r="281" spans="3:26" ht="15">
      <c r="C281" s="193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</row>
    <row r="282" spans="3:26" ht="15">
      <c r="C282" s="193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</row>
    <row r="283" spans="3:26" ht="15">
      <c r="C283" s="193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</row>
    <row r="284" spans="3:26" ht="15">
      <c r="C284" s="193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</row>
    <row r="285" spans="3:26" ht="15">
      <c r="C285" s="193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</row>
    <row r="286" spans="3:26" ht="15">
      <c r="C286" s="193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</row>
    <row r="287" spans="3:26" ht="15">
      <c r="C287" s="193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</row>
    <row r="288" spans="3:26" ht="15">
      <c r="C288" s="193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</row>
    <row r="289" spans="3:26" ht="15">
      <c r="C289" s="193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</row>
    <row r="290" spans="3:26" ht="15">
      <c r="C290" s="193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</row>
    <row r="291" spans="3:26" ht="15">
      <c r="C291" s="193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</row>
    <row r="292" spans="3:26" ht="15">
      <c r="C292" s="193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</row>
    <row r="293" spans="3:26" ht="15">
      <c r="C293" s="193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</row>
    <row r="294" spans="3:26" ht="15">
      <c r="C294" s="193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</row>
    <row r="295" spans="3:26" ht="15">
      <c r="C295" s="193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</row>
    <row r="296" spans="3:26" ht="15">
      <c r="C296" s="193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</row>
    <row r="297" spans="3:26" ht="15">
      <c r="C297" s="193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</row>
    <row r="298" spans="3:26" ht="15">
      <c r="C298" s="193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</row>
    <row r="299" spans="3:26" ht="15">
      <c r="C299" s="193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</row>
    <row r="300" spans="3:26" ht="15">
      <c r="C300" s="193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</row>
    <row r="301" spans="3:26" ht="15">
      <c r="C301" s="193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</row>
    <row r="302" spans="3:26" ht="15">
      <c r="C302" s="193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</row>
    <row r="303" spans="3:26" ht="15">
      <c r="C303" s="193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</row>
    <row r="304" spans="3:26" ht="15">
      <c r="C304" s="193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</row>
    <row r="305" spans="3:26" ht="15">
      <c r="C305" s="193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</row>
    <row r="306" spans="3:26" ht="15">
      <c r="C306" s="193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</row>
    <row r="307" spans="3:26" ht="15">
      <c r="C307" s="193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</row>
    <row r="308" spans="3:26" ht="15">
      <c r="C308" s="193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</row>
    <row r="309" spans="3:26" ht="15">
      <c r="C309" s="193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</row>
    <row r="310" spans="3:26" ht="15">
      <c r="C310" s="193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</row>
    <row r="311" spans="3:26" ht="15">
      <c r="C311" s="193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</row>
    <row r="312" spans="3:26" ht="15">
      <c r="C312" s="193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</row>
    <row r="313" spans="3:26" ht="15">
      <c r="C313" s="193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</row>
    <row r="314" spans="3:26" ht="15">
      <c r="C314" s="193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</row>
    <row r="315" spans="3:26" ht="15">
      <c r="C315" s="193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</row>
    <row r="316" spans="3:26" ht="15">
      <c r="C316" s="193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</row>
    <row r="317" spans="3:26" ht="15">
      <c r="C317" s="193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</row>
    <row r="318" spans="3:26" ht="15">
      <c r="C318" s="193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</row>
    <row r="319" spans="3:26" ht="15">
      <c r="C319" s="193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</row>
    <row r="320" spans="3:26" ht="15">
      <c r="C320" s="193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</row>
    <row r="321" spans="3:26" ht="15">
      <c r="C321" s="193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</row>
    <row r="322" spans="3:26" ht="15">
      <c r="C322" s="193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</row>
    <row r="323" spans="3:26" ht="15">
      <c r="C323" s="193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</row>
    <row r="324" spans="3:26" ht="15">
      <c r="C324" s="193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</row>
    <row r="325" spans="3:26" ht="15">
      <c r="C325" s="193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</row>
    <row r="326" spans="3:26" ht="15">
      <c r="C326" s="193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</row>
    <row r="327" spans="3:26" ht="15">
      <c r="C327" s="193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</row>
    <row r="328" spans="3:26" ht="15">
      <c r="C328" s="193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</row>
    <row r="329" spans="3:26" ht="15">
      <c r="C329" s="193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</row>
    <row r="330" spans="3:26" ht="15">
      <c r="C330" s="193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</row>
    <row r="331" spans="3:26" ht="15">
      <c r="C331" s="193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</row>
    <row r="332" spans="3:26" ht="15">
      <c r="C332" s="193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</row>
    <row r="333" spans="3:26" ht="15">
      <c r="C333" s="193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</row>
    <row r="334" spans="3:26" ht="15">
      <c r="C334" s="193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</row>
    <row r="335" spans="3:26" ht="15">
      <c r="C335" s="193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</row>
    <row r="336" spans="3:26" ht="15">
      <c r="C336" s="193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</row>
    <row r="337" spans="3:26" ht="15">
      <c r="C337" s="193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</row>
    <row r="338" spans="3:26" ht="15">
      <c r="C338" s="193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</row>
    <row r="339" spans="3:26" ht="15">
      <c r="C339" s="193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</row>
    <row r="340" spans="3:26" ht="15">
      <c r="C340" s="193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</row>
    <row r="341" spans="3:26" ht="15">
      <c r="C341" s="193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</row>
    <row r="342" spans="3:26" ht="15">
      <c r="C342" s="193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</row>
    <row r="343" spans="3:26" ht="15">
      <c r="C343" s="193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</row>
    <row r="344" spans="3:26" ht="15">
      <c r="C344" s="193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</row>
    <row r="345" spans="3:26" ht="15">
      <c r="C345" s="193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</row>
    <row r="346" spans="3:26" ht="15">
      <c r="C346" s="193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</row>
    <row r="347" spans="3:26" ht="15">
      <c r="C347" s="193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</row>
    <row r="348" spans="3:26" ht="15">
      <c r="C348" s="193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</row>
    <row r="349" spans="3:26" ht="15">
      <c r="C349" s="193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</row>
    <row r="350" spans="3:26" ht="15">
      <c r="C350" s="193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</row>
    <row r="351" spans="3:26" ht="15">
      <c r="C351" s="193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</row>
    <row r="352" spans="3:26" ht="15">
      <c r="C352" s="193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</row>
    <row r="353" spans="3:26" ht="15">
      <c r="C353" s="193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</row>
    <row r="354" spans="3:26" ht="15">
      <c r="C354" s="193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</row>
    <row r="355" spans="3:26" ht="15">
      <c r="C355" s="193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</row>
    <row r="356" spans="3:26" ht="15">
      <c r="C356" s="193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</row>
    <row r="357" spans="3:26" ht="15">
      <c r="C357" s="193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</row>
    <row r="358" spans="3:26" ht="15">
      <c r="C358" s="193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</row>
    <row r="359" spans="3:26" ht="15">
      <c r="C359" s="193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</row>
    <row r="360" spans="3:26" ht="15">
      <c r="C360" s="193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</row>
    <row r="361" spans="3:26" ht="15">
      <c r="C361" s="193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</row>
    <row r="362" spans="3:26" ht="15">
      <c r="C362" s="193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</row>
    <row r="363" spans="3:26" ht="15">
      <c r="C363" s="193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</row>
    <row r="364" spans="3:26" ht="15">
      <c r="C364" s="193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</row>
    <row r="365" spans="3:26" ht="15">
      <c r="C365" s="193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</row>
    <row r="366" spans="3:26" ht="15">
      <c r="C366" s="193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</row>
    <row r="367" spans="3:26" ht="15">
      <c r="C367" s="193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0" r:id="rId1"/>
  <headerFooter>
    <oddHeader>&amp;LFertőboz Község Önkormányzata&amp;C2018.évi költségvetés &amp;R2.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view="pageLayout" zoomScale="115" zoomScalePageLayoutView="115" workbookViewId="0" topLeftCell="A91">
      <selection activeCell="G79" sqref="G79"/>
    </sheetView>
  </sheetViews>
  <sheetFormatPr defaultColWidth="9.140625" defaultRowHeight="15"/>
  <cols>
    <col min="1" max="1" width="110.8515625" style="0" bestFit="1" customWidth="1"/>
    <col min="2" max="2" width="8.140625" style="0" bestFit="1" customWidth="1"/>
    <col min="3" max="3" width="16.140625" style="161" customWidth="1"/>
    <col min="4" max="5" width="13.28125" style="160" bestFit="1" customWidth="1"/>
    <col min="6" max="6" width="17.140625" style="160" customWidth="1"/>
    <col min="7" max="7" width="16.57421875" style="160" customWidth="1"/>
    <col min="8" max="8" width="10.57421875" style="160" bestFit="1" customWidth="1"/>
    <col min="9" max="9" width="13.8515625" style="160" customWidth="1"/>
    <col min="10" max="10" width="16.00390625" style="160" customWidth="1"/>
    <col min="11" max="11" width="12.140625" style="160" bestFit="1" customWidth="1"/>
    <col min="12" max="12" width="18.28125" style="160" customWidth="1"/>
    <col min="13" max="13" width="9.28125" style="160" bestFit="1" customWidth="1"/>
    <col min="14" max="16384" width="9.140625" style="160" customWidth="1"/>
  </cols>
  <sheetData>
    <row r="1" spans="1:2" ht="15">
      <c r="A1" s="160"/>
      <c r="B1" s="160"/>
    </row>
    <row r="2" ht="18">
      <c r="A2" s="17"/>
    </row>
    <row r="3" ht="15">
      <c r="A3" s="4" t="s">
        <v>37</v>
      </c>
    </row>
    <row r="4" spans="1:13" ht="26.25" thickBot="1">
      <c r="A4" s="2" t="s">
        <v>70</v>
      </c>
      <c r="B4" s="3" t="s">
        <v>50</v>
      </c>
      <c r="C4" s="162" t="s">
        <v>604</v>
      </c>
      <c r="D4" s="163" t="s">
        <v>547</v>
      </c>
      <c r="E4" s="163" t="s">
        <v>548</v>
      </c>
      <c r="F4" s="163" t="s">
        <v>545</v>
      </c>
      <c r="G4" s="163" t="s">
        <v>546</v>
      </c>
      <c r="H4" s="163" t="s">
        <v>575</v>
      </c>
      <c r="I4" s="163" t="s">
        <v>549</v>
      </c>
      <c r="J4" s="163">
        <v>52020</v>
      </c>
      <c r="K4" s="163" t="s">
        <v>551</v>
      </c>
      <c r="L4" s="164">
        <v>900020</v>
      </c>
      <c r="M4" s="164">
        <v>900060</v>
      </c>
    </row>
    <row r="5" spans="1:15" ht="15">
      <c r="A5" s="111" t="s">
        <v>76</v>
      </c>
      <c r="B5" s="165" t="s">
        <v>77</v>
      </c>
      <c r="C5" s="166">
        <f>+D5+E5+F5+G5+H5+I5+K5+L5+M5</f>
        <v>10844546</v>
      </c>
      <c r="D5" s="167"/>
      <c r="E5" s="167"/>
      <c r="F5" s="167">
        <v>10844546</v>
      </c>
      <c r="G5" s="167"/>
      <c r="H5" s="167"/>
      <c r="I5" s="167"/>
      <c r="J5" s="167"/>
      <c r="K5" s="167"/>
      <c r="L5" s="167"/>
      <c r="M5" s="168"/>
      <c r="N5" s="169"/>
      <c r="O5" s="169"/>
    </row>
    <row r="6" spans="1:15" ht="15">
      <c r="A6" s="112" t="s">
        <v>78</v>
      </c>
      <c r="B6" s="165" t="s">
        <v>79</v>
      </c>
      <c r="C6" s="170">
        <f aca="true" t="shared" si="0" ref="C6:C69">+D6+E6+F6+G6+H6+I6+K6+L6+M6</f>
        <v>0</v>
      </c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169"/>
      <c r="O6" s="169"/>
    </row>
    <row r="7" spans="1:15" ht="15">
      <c r="A7" s="112" t="s">
        <v>80</v>
      </c>
      <c r="B7" s="165" t="s">
        <v>81</v>
      </c>
      <c r="C7" s="170">
        <f t="shared" si="0"/>
        <v>1671750</v>
      </c>
      <c r="D7" s="171"/>
      <c r="E7" s="171"/>
      <c r="F7" s="171">
        <v>1671750</v>
      </c>
      <c r="G7" s="171"/>
      <c r="H7" s="171"/>
      <c r="I7" s="171"/>
      <c r="J7" s="171"/>
      <c r="K7" s="171"/>
      <c r="L7" s="171"/>
      <c r="M7" s="172"/>
      <c r="N7" s="169"/>
      <c r="O7" s="169"/>
    </row>
    <row r="8" spans="1:15" ht="15">
      <c r="A8" s="112" t="s">
        <v>82</v>
      </c>
      <c r="B8" s="165" t="s">
        <v>83</v>
      </c>
      <c r="C8" s="170">
        <f t="shared" si="0"/>
        <v>1800000</v>
      </c>
      <c r="D8" s="171"/>
      <c r="E8" s="171"/>
      <c r="F8" s="171">
        <v>1800000</v>
      </c>
      <c r="G8" s="171"/>
      <c r="H8" s="171"/>
      <c r="I8" s="171"/>
      <c r="J8" s="171"/>
      <c r="K8" s="171"/>
      <c r="L8" s="171"/>
      <c r="M8" s="172"/>
      <c r="N8" s="169"/>
      <c r="O8" s="169"/>
    </row>
    <row r="9" spans="1:15" ht="15">
      <c r="A9" s="112" t="s">
        <v>84</v>
      </c>
      <c r="B9" s="165" t="s">
        <v>85</v>
      </c>
      <c r="C9" s="170">
        <f t="shared" si="0"/>
        <v>0</v>
      </c>
      <c r="D9" s="171"/>
      <c r="E9" s="171"/>
      <c r="F9" s="171"/>
      <c r="G9" s="171"/>
      <c r="H9" s="171"/>
      <c r="I9" s="171"/>
      <c r="J9" s="171"/>
      <c r="K9" s="171"/>
      <c r="L9" s="171"/>
      <c r="M9" s="172"/>
      <c r="N9" s="169"/>
      <c r="O9" s="169"/>
    </row>
    <row r="10" spans="1:15" ht="15">
      <c r="A10" s="112" t="s">
        <v>86</v>
      </c>
      <c r="B10" s="165" t="s">
        <v>87</v>
      </c>
      <c r="C10" s="170">
        <f t="shared" si="0"/>
        <v>0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169"/>
      <c r="O10" s="169"/>
    </row>
    <row r="11" spans="1:15" ht="15">
      <c r="A11" s="14" t="s">
        <v>224</v>
      </c>
      <c r="B11" s="173" t="s">
        <v>88</v>
      </c>
      <c r="C11" s="170">
        <f>+D11+E11+F11+G11+H11+I11+K11+L11+M11</f>
        <v>14316296</v>
      </c>
      <c r="D11" s="174">
        <f>+D5+D6+D7+D8+D9+D10</f>
        <v>0</v>
      </c>
      <c r="E11" s="174">
        <f aca="true" t="shared" si="1" ref="E11:M11">+E5+E6+E7+E8+E9+E10</f>
        <v>0</v>
      </c>
      <c r="F11" s="174">
        <f t="shared" si="1"/>
        <v>14316296</v>
      </c>
      <c r="G11" s="174">
        <f t="shared" si="1"/>
        <v>0</v>
      </c>
      <c r="H11" s="174">
        <f t="shared" si="1"/>
        <v>0</v>
      </c>
      <c r="I11" s="174">
        <f t="shared" si="1"/>
        <v>0</v>
      </c>
      <c r="J11" s="174">
        <f t="shared" si="1"/>
        <v>0</v>
      </c>
      <c r="K11" s="174">
        <f t="shared" si="1"/>
        <v>0</v>
      </c>
      <c r="L11" s="174">
        <f t="shared" si="1"/>
        <v>0</v>
      </c>
      <c r="M11" s="175">
        <f t="shared" si="1"/>
        <v>0</v>
      </c>
      <c r="N11" s="169"/>
      <c r="O11" s="169"/>
    </row>
    <row r="12" spans="1:15" ht="15">
      <c r="A12" s="112" t="s">
        <v>89</v>
      </c>
      <c r="B12" s="165" t="s">
        <v>90</v>
      </c>
      <c r="C12" s="170">
        <f t="shared" si="0"/>
        <v>0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169"/>
      <c r="O12" s="169"/>
    </row>
    <row r="13" spans="1:15" ht="15">
      <c r="A13" s="112" t="s">
        <v>91</v>
      </c>
      <c r="B13" s="165" t="s">
        <v>92</v>
      </c>
      <c r="C13" s="170">
        <f t="shared" si="0"/>
        <v>0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2"/>
      <c r="N13" s="169"/>
      <c r="O13" s="169"/>
    </row>
    <row r="14" spans="1:15" ht="15">
      <c r="A14" s="112" t="s">
        <v>188</v>
      </c>
      <c r="B14" s="165" t="s">
        <v>93</v>
      </c>
      <c r="C14" s="170">
        <f t="shared" si="0"/>
        <v>0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169"/>
      <c r="O14" s="169"/>
    </row>
    <row r="15" spans="1:15" ht="15">
      <c r="A15" s="112" t="s">
        <v>189</v>
      </c>
      <c r="B15" s="165" t="s">
        <v>94</v>
      </c>
      <c r="C15" s="170">
        <f t="shared" si="0"/>
        <v>0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169"/>
      <c r="O15" s="169"/>
    </row>
    <row r="16" spans="1:15" ht="15">
      <c r="A16" s="112" t="s">
        <v>190</v>
      </c>
      <c r="B16" s="165" t="s">
        <v>95</v>
      </c>
      <c r="C16" s="170">
        <f t="shared" si="0"/>
        <v>0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2"/>
      <c r="N16" s="169"/>
      <c r="O16" s="169"/>
    </row>
    <row r="17" spans="1:15" ht="15">
      <c r="A17" s="14" t="s">
        <v>225</v>
      </c>
      <c r="B17" s="173" t="s">
        <v>96</v>
      </c>
      <c r="C17" s="170">
        <f t="shared" si="0"/>
        <v>14316296</v>
      </c>
      <c r="D17" s="174">
        <f aca="true" t="shared" si="2" ref="D17:M17">+D16+D15+D14+D13+D12+D11</f>
        <v>0</v>
      </c>
      <c r="E17" s="174">
        <f t="shared" si="2"/>
        <v>0</v>
      </c>
      <c r="F17" s="174">
        <f t="shared" si="2"/>
        <v>14316296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  <c r="L17" s="174">
        <f t="shared" si="2"/>
        <v>0</v>
      </c>
      <c r="M17" s="175">
        <f t="shared" si="2"/>
        <v>0</v>
      </c>
      <c r="N17" s="169"/>
      <c r="O17" s="169"/>
    </row>
    <row r="18" spans="1:15" ht="15">
      <c r="A18" s="112" t="s">
        <v>194</v>
      </c>
      <c r="B18" s="165" t="s">
        <v>105</v>
      </c>
      <c r="C18" s="170">
        <f t="shared" si="0"/>
        <v>0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2"/>
      <c r="N18" s="169"/>
      <c r="O18" s="169"/>
    </row>
    <row r="19" spans="1:15" ht="15">
      <c r="A19" s="112" t="s">
        <v>195</v>
      </c>
      <c r="B19" s="165" t="s">
        <v>106</v>
      </c>
      <c r="C19" s="170">
        <f t="shared" si="0"/>
        <v>0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69"/>
      <c r="O19" s="169"/>
    </row>
    <row r="20" spans="1:15" ht="15">
      <c r="A20" s="14" t="s">
        <v>227</v>
      </c>
      <c r="B20" s="173" t="s">
        <v>107</v>
      </c>
      <c r="C20" s="170">
        <f t="shared" si="0"/>
        <v>0</v>
      </c>
      <c r="D20" s="174">
        <f aca="true" t="shared" si="3" ref="D20:M20">+D19+D18</f>
        <v>0</v>
      </c>
      <c r="E20" s="174">
        <f t="shared" si="3"/>
        <v>0</v>
      </c>
      <c r="F20" s="174">
        <f t="shared" si="3"/>
        <v>0</v>
      </c>
      <c r="G20" s="174">
        <f t="shared" si="3"/>
        <v>0</v>
      </c>
      <c r="H20" s="174">
        <f t="shared" si="3"/>
        <v>0</v>
      </c>
      <c r="I20" s="174">
        <f t="shared" si="3"/>
        <v>0</v>
      </c>
      <c r="J20" s="174">
        <f t="shared" si="3"/>
        <v>0</v>
      </c>
      <c r="K20" s="174">
        <f t="shared" si="3"/>
        <v>0</v>
      </c>
      <c r="L20" s="174">
        <f t="shared" si="3"/>
        <v>0</v>
      </c>
      <c r="M20" s="175">
        <f t="shared" si="3"/>
        <v>0</v>
      </c>
      <c r="N20" s="169"/>
      <c r="O20" s="169"/>
    </row>
    <row r="21" spans="1:15" ht="15">
      <c r="A21" s="112" t="s">
        <v>196</v>
      </c>
      <c r="B21" s="165" t="s">
        <v>108</v>
      </c>
      <c r="C21" s="170">
        <f t="shared" si="0"/>
        <v>0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169"/>
      <c r="O21" s="169"/>
    </row>
    <row r="22" spans="1:15" ht="15">
      <c r="A22" s="112" t="s">
        <v>197</v>
      </c>
      <c r="B22" s="165" t="s">
        <v>109</v>
      </c>
      <c r="C22" s="170">
        <f t="shared" si="0"/>
        <v>0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2"/>
      <c r="N22" s="169"/>
      <c r="O22" s="169"/>
    </row>
    <row r="23" spans="1:15" ht="15">
      <c r="A23" s="112" t="s">
        <v>570</v>
      </c>
      <c r="B23" s="165" t="s">
        <v>110</v>
      </c>
      <c r="C23" s="170">
        <f t="shared" si="0"/>
        <v>6878779</v>
      </c>
      <c r="D23" s="171"/>
      <c r="E23" s="171"/>
      <c r="F23" s="171"/>
      <c r="G23" s="171"/>
      <c r="H23" s="171"/>
      <c r="I23" s="171"/>
      <c r="J23" s="171"/>
      <c r="K23" s="171"/>
      <c r="L23" s="171">
        <v>6878779</v>
      </c>
      <c r="M23" s="172"/>
      <c r="N23" s="169"/>
      <c r="O23" s="169"/>
    </row>
    <row r="24" spans="1:15" ht="15">
      <c r="A24" s="112" t="s">
        <v>571</v>
      </c>
      <c r="B24" s="165" t="s">
        <v>111</v>
      </c>
      <c r="C24" s="170">
        <f t="shared" si="0"/>
        <v>3612810</v>
      </c>
      <c r="D24" s="171"/>
      <c r="E24" s="171"/>
      <c r="F24" s="171"/>
      <c r="G24" s="171"/>
      <c r="H24" s="171"/>
      <c r="I24" s="171"/>
      <c r="J24" s="171"/>
      <c r="K24" s="171"/>
      <c r="L24" s="171">
        <v>3612810</v>
      </c>
      <c r="M24" s="172"/>
      <c r="N24" s="169"/>
      <c r="O24" s="169"/>
    </row>
    <row r="25" spans="1:15" ht="15">
      <c r="A25" s="112" t="s">
        <v>198</v>
      </c>
      <c r="B25" s="165" t="s">
        <v>112</v>
      </c>
      <c r="C25" s="170">
        <f t="shared" si="0"/>
        <v>0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2"/>
      <c r="N25" s="169"/>
      <c r="O25" s="169"/>
    </row>
    <row r="26" spans="1:15" ht="15">
      <c r="A26" s="112" t="s">
        <v>113</v>
      </c>
      <c r="B26" s="165" t="s">
        <v>114</v>
      </c>
      <c r="C26" s="170">
        <f t="shared" si="0"/>
        <v>0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2"/>
      <c r="N26" s="169"/>
      <c r="O26" s="169"/>
    </row>
    <row r="27" spans="1:15" ht="15">
      <c r="A27" s="112" t="s">
        <v>199</v>
      </c>
      <c r="B27" s="165" t="s">
        <v>115</v>
      </c>
      <c r="C27" s="170">
        <f t="shared" si="0"/>
        <v>2721513</v>
      </c>
      <c r="D27" s="171"/>
      <c r="E27" s="171"/>
      <c r="F27" s="171"/>
      <c r="G27" s="171"/>
      <c r="H27" s="171"/>
      <c r="I27" s="171"/>
      <c r="J27" s="171"/>
      <c r="K27" s="171"/>
      <c r="L27" s="171">
        <v>2721513</v>
      </c>
      <c r="M27" s="172"/>
      <c r="N27" s="169"/>
      <c r="O27" s="169"/>
    </row>
    <row r="28" spans="1:15" ht="15">
      <c r="A28" s="112" t="s">
        <v>200</v>
      </c>
      <c r="B28" s="165" t="s">
        <v>116</v>
      </c>
      <c r="C28" s="170">
        <f t="shared" si="0"/>
        <v>0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2"/>
      <c r="N28" s="169"/>
      <c r="O28" s="169"/>
    </row>
    <row r="29" spans="1:15" ht="15">
      <c r="A29" s="14" t="s">
        <v>228</v>
      </c>
      <c r="B29" s="173" t="s">
        <v>117</v>
      </c>
      <c r="C29" s="170">
        <f t="shared" si="0"/>
        <v>6334323</v>
      </c>
      <c r="D29" s="171">
        <f>+D24+D25+D26+D27+D28</f>
        <v>0</v>
      </c>
      <c r="E29" s="171">
        <f aca="true" t="shared" si="4" ref="E29:M29">+E24+E25+E26+E27+E28</f>
        <v>0</v>
      </c>
      <c r="F29" s="171">
        <f t="shared" si="4"/>
        <v>0</v>
      </c>
      <c r="G29" s="171">
        <f t="shared" si="4"/>
        <v>0</v>
      </c>
      <c r="H29" s="171">
        <f t="shared" si="4"/>
        <v>0</v>
      </c>
      <c r="I29" s="171">
        <f t="shared" si="4"/>
        <v>0</v>
      </c>
      <c r="J29" s="171">
        <f t="shared" si="4"/>
        <v>0</v>
      </c>
      <c r="K29" s="171">
        <f t="shared" si="4"/>
        <v>0</v>
      </c>
      <c r="L29" s="171">
        <f t="shared" si="4"/>
        <v>6334323</v>
      </c>
      <c r="M29" s="172">
        <f t="shared" si="4"/>
        <v>0</v>
      </c>
      <c r="N29" s="169"/>
      <c r="O29" s="169"/>
    </row>
    <row r="30" spans="1:15" ht="15">
      <c r="A30" s="112" t="s">
        <v>201</v>
      </c>
      <c r="B30" s="165" t="s">
        <v>118</v>
      </c>
      <c r="C30" s="170">
        <f t="shared" si="0"/>
        <v>172842</v>
      </c>
      <c r="D30" s="171"/>
      <c r="E30" s="171"/>
      <c r="F30" s="171"/>
      <c r="G30" s="171"/>
      <c r="H30" s="171"/>
      <c r="I30" s="171"/>
      <c r="J30" s="171"/>
      <c r="K30" s="171"/>
      <c r="L30" s="171">
        <v>172842</v>
      </c>
      <c r="M30" s="172"/>
      <c r="N30" s="169"/>
      <c r="O30" s="169"/>
    </row>
    <row r="31" spans="1:15" ht="15">
      <c r="A31" s="14" t="s">
        <v>229</v>
      </c>
      <c r="B31" s="173" t="s">
        <v>119</v>
      </c>
      <c r="C31" s="170">
        <f>+D31+E31+F31+G31+H31+J31+K31+L31+M31</f>
        <v>13385944</v>
      </c>
      <c r="D31" s="171">
        <f>+D29+D23+D22+D21+D20+D30</f>
        <v>0</v>
      </c>
      <c r="E31" s="171">
        <f aca="true" t="shared" si="5" ref="E31:M31">+E29+E23+E22+E21+E20+E30</f>
        <v>0</v>
      </c>
      <c r="F31" s="171">
        <f t="shared" si="5"/>
        <v>0</v>
      </c>
      <c r="G31" s="171">
        <f t="shared" si="5"/>
        <v>0</v>
      </c>
      <c r="H31" s="171">
        <f t="shared" si="5"/>
        <v>0</v>
      </c>
      <c r="J31" s="171">
        <f>+I29+I23+I22+I21+I20+I30</f>
        <v>0</v>
      </c>
      <c r="K31" s="171">
        <f t="shared" si="5"/>
        <v>0</v>
      </c>
      <c r="L31" s="171">
        <f t="shared" si="5"/>
        <v>13385944</v>
      </c>
      <c r="M31" s="172">
        <f t="shared" si="5"/>
        <v>0</v>
      </c>
      <c r="N31" s="169"/>
      <c r="O31" s="169"/>
    </row>
    <row r="32" spans="1:15" ht="15">
      <c r="A32" s="113" t="s">
        <v>120</v>
      </c>
      <c r="B32" s="165" t="s">
        <v>121</v>
      </c>
      <c r="C32" s="170">
        <f t="shared" si="0"/>
        <v>0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2"/>
      <c r="N32" s="169"/>
      <c r="O32" s="169"/>
    </row>
    <row r="33" spans="1:15" ht="15">
      <c r="A33" s="113" t="s">
        <v>202</v>
      </c>
      <c r="B33" s="165" t="s">
        <v>122</v>
      </c>
      <c r="C33" s="170">
        <f t="shared" si="0"/>
        <v>1830000</v>
      </c>
      <c r="D33" s="171"/>
      <c r="E33" s="171">
        <v>330000</v>
      </c>
      <c r="F33" s="171"/>
      <c r="G33" s="171"/>
      <c r="H33" s="171"/>
      <c r="I33" s="171">
        <v>1500000</v>
      </c>
      <c r="J33" s="171"/>
      <c r="K33" s="171"/>
      <c r="L33" s="171"/>
      <c r="M33" s="172"/>
      <c r="N33" s="169"/>
      <c r="O33" s="169"/>
    </row>
    <row r="34" spans="1:15" ht="15">
      <c r="A34" s="113" t="s">
        <v>203</v>
      </c>
      <c r="B34" s="165" t="s">
        <v>123</v>
      </c>
      <c r="C34" s="170">
        <f t="shared" si="0"/>
        <v>0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2"/>
      <c r="N34" s="169"/>
      <c r="O34" s="169"/>
    </row>
    <row r="35" spans="1:15" ht="15">
      <c r="A35" s="113" t="s">
        <v>204</v>
      </c>
      <c r="B35" s="165" t="s">
        <v>124</v>
      </c>
      <c r="C35" s="170">
        <f>+D35+E35+F35+G35+H35+I35+K35+L35+M35+J35</f>
        <v>3569437</v>
      </c>
      <c r="D35" s="171"/>
      <c r="E35" s="171"/>
      <c r="F35" s="171"/>
      <c r="G35" s="171"/>
      <c r="H35" s="171"/>
      <c r="I35" s="171"/>
      <c r="J35" s="171">
        <v>3497635</v>
      </c>
      <c r="K35" s="171">
        <v>71802</v>
      </c>
      <c r="L35" s="171"/>
      <c r="M35" s="172"/>
      <c r="N35" s="169"/>
      <c r="O35" s="169"/>
    </row>
    <row r="36" spans="1:15" ht="15">
      <c r="A36" s="113" t="s">
        <v>125</v>
      </c>
      <c r="B36" s="165" t="s">
        <v>126</v>
      </c>
      <c r="C36" s="170">
        <f t="shared" si="0"/>
        <v>0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2"/>
      <c r="N36" s="169"/>
      <c r="O36" s="169"/>
    </row>
    <row r="37" spans="1:15" ht="15">
      <c r="A37" s="113" t="s">
        <v>127</v>
      </c>
      <c r="B37" s="165" t="s">
        <v>128</v>
      </c>
      <c r="C37" s="170">
        <f t="shared" si="0"/>
        <v>0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2"/>
      <c r="N37" s="169"/>
      <c r="O37" s="169"/>
    </row>
    <row r="38" spans="1:15" ht="15">
      <c r="A38" s="113" t="s">
        <v>129</v>
      </c>
      <c r="B38" s="165" t="s">
        <v>130</v>
      </c>
      <c r="C38" s="170">
        <f t="shared" si="0"/>
        <v>0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69"/>
      <c r="O38" s="169"/>
    </row>
    <row r="39" spans="1:15" ht="15">
      <c r="A39" s="113" t="s">
        <v>205</v>
      </c>
      <c r="B39" s="165" t="s">
        <v>131</v>
      </c>
      <c r="C39" s="170">
        <f t="shared" si="0"/>
        <v>2000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2">
        <v>2000</v>
      </c>
      <c r="N39" s="169"/>
      <c r="O39" s="169"/>
    </row>
    <row r="40" spans="1:15" ht="15">
      <c r="A40" s="113" t="s">
        <v>206</v>
      </c>
      <c r="B40" s="165" t="s">
        <v>132</v>
      </c>
      <c r="C40" s="170">
        <f t="shared" si="0"/>
        <v>0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N40" s="169"/>
      <c r="O40" s="169"/>
    </row>
    <row r="41" spans="1:15" ht="15">
      <c r="A41" s="113" t="s">
        <v>207</v>
      </c>
      <c r="B41" s="165" t="s">
        <v>133</v>
      </c>
      <c r="C41" s="170">
        <f t="shared" si="0"/>
        <v>0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N41" s="169"/>
      <c r="O41" s="169"/>
    </row>
    <row r="42" spans="1:15" ht="15">
      <c r="A42" s="18" t="s">
        <v>230</v>
      </c>
      <c r="B42" s="173" t="s">
        <v>134</v>
      </c>
      <c r="C42" s="170">
        <f>+D42+E42+F42+G42+H42+I42+K42+L42+M42+J42</f>
        <v>5401437</v>
      </c>
      <c r="D42" s="171">
        <f>+D32+D33+D34+D35+D36+D37+D38+D39+D40+D41</f>
        <v>0</v>
      </c>
      <c r="E42" s="171">
        <f aca="true" t="shared" si="6" ref="E42:M42">+E32+E33+E34+E35+E36+E37+E38+E39+E40+E41</f>
        <v>330000</v>
      </c>
      <c r="F42" s="171">
        <f t="shared" si="6"/>
        <v>0</v>
      </c>
      <c r="G42" s="171">
        <f t="shared" si="6"/>
        <v>0</v>
      </c>
      <c r="H42" s="171">
        <f t="shared" si="6"/>
        <v>0</v>
      </c>
      <c r="I42" s="171">
        <f t="shared" si="6"/>
        <v>1500000</v>
      </c>
      <c r="J42" s="171">
        <f t="shared" si="6"/>
        <v>3497635</v>
      </c>
      <c r="K42" s="171">
        <f t="shared" si="6"/>
        <v>71802</v>
      </c>
      <c r="L42" s="171">
        <f t="shared" si="6"/>
        <v>0</v>
      </c>
      <c r="M42" s="172">
        <f t="shared" si="6"/>
        <v>2000</v>
      </c>
      <c r="N42" s="169"/>
      <c r="O42" s="169"/>
    </row>
    <row r="43" spans="1:15" ht="15">
      <c r="A43" s="113" t="s">
        <v>143</v>
      </c>
      <c r="B43" s="165" t="s">
        <v>144</v>
      </c>
      <c r="C43" s="170">
        <f t="shared" si="0"/>
        <v>0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N43" s="169"/>
      <c r="O43" s="169"/>
    </row>
    <row r="44" spans="1:15" ht="15">
      <c r="A44" s="112" t="s">
        <v>211</v>
      </c>
      <c r="B44" s="165" t="s">
        <v>562</v>
      </c>
      <c r="C44" s="170">
        <f t="shared" si="0"/>
        <v>0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N44" s="169"/>
      <c r="O44" s="169"/>
    </row>
    <row r="45" spans="1:15" ht="15">
      <c r="A45" s="113" t="s">
        <v>212</v>
      </c>
      <c r="B45" s="165" t="s">
        <v>563</v>
      </c>
      <c r="C45" s="170">
        <f t="shared" si="0"/>
        <v>0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N45" s="169"/>
      <c r="O45" s="169"/>
    </row>
    <row r="46" spans="1:15" ht="15">
      <c r="A46" s="14" t="s">
        <v>232</v>
      </c>
      <c r="B46" s="173" t="s">
        <v>145</v>
      </c>
      <c r="C46" s="170">
        <f t="shared" si="0"/>
        <v>0</v>
      </c>
      <c r="D46" s="171">
        <f>+D43+D44+D45</f>
        <v>0</v>
      </c>
      <c r="E46" s="171">
        <f aca="true" t="shared" si="7" ref="E46:M46">+E43+E44+E45</f>
        <v>0</v>
      </c>
      <c r="F46" s="171">
        <f t="shared" si="7"/>
        <v>0</v>
      </c>
      <c r="G46" s="171">
        <f t="shared" si="7"/>
        <v>0</v>
      </c>
      <c r="H46" s="171">
        <f t="shared" si="7"/>
        <v>0</v>
      </c>
      <c r="I46" s="171">
        <f t="shared" si="7"/>
        <v>0</v>
      </c>
      <c r="J46" s="171">
        <f t="shared" si="7"/>
        <v>0</v>
      </c>
      <c r="K46" s="171">
        <f t="shared" si="7"/>
        <v>0</v>
      </c>
      <c r="L46" s="171">
        <f t="shared" si="7"/>
        <v>0</v>
      </c>
      <c r="M46" s="172">
        <f t="shared" si="7"/>
        <v>0</v>
      </c>
      <c r="N46" s="169"/>
      <c r="O46" s="169"/>
    </row>
    <row r="47" spans="1:15" ht="15">
      <c r="A47" s="114" t="s">
        <v>28</v>
      </c>
      <c r="B47" s="176"/>
      <c r="C47" s="170">
        <f t="shared" si="0"/>
        <v>0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N47" s="169"/>
      <c r="O47" s="169"/>
    </row>
    <row r="48" spans="1:15" ht="15">
      <c r="A48" s="112" t="s">
        <v>97</v>
      </c>
      <c r="B48" s="177" t="s">
        <v>98</v>
      </c>
      <c r="C48" s="170">
        <f t="shared" si="0"/>
        <v>0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N48" s="169"/>
      <c r="O48" s="169"/>
    </row>
    <row r="49" spans="1:15" ht="30">
      <c r="A49" s="112" t="s">
        <v>99</v>
      </c>
      <c r="B49" s="165" t="s">
        <v>100</v>
      </c>
      <c r="C49" s="170">
        <f t="shared" si="0"/>
        <v>0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N49" s="169"/>
      <c r="O49" s="169"/>
    </row>
    <row r="50" spans="1:15" ht="30">
      <c r="A50" s="112" t="s">
        <v>191</v>
      </c>
      <c r="B50" s="165" t="s">
        <v>101</v>
      </c>
      <c r="C50" s="170">
        <f t="shared" si="0"/>
        <v>0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N50" s="169"/>
      <c r="O50" s="169"/>
    </row>
    <row r="51" spans="1:15" ht="15">
      <c r="A51" s="112" t="s">
        <v>192</v>
      </c>
      <c r="B51" s="165" t="s">
        <v>102</v>
      </c>
      <c r="C51" s="170">
        <f t="shared" si="0"/>
        <v>0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N51" s="169"/>
      <c r="O51" s="169"/>
    </row>
    <row r="52" spans="1:15" ht="15">
      <c r="A52" s="112" t="s">
        <v>193</v>
      </c>
      <c r="B52" s="165" t="s">
        <v>103</v>
      </c>
      <c r="C52" s="170">
        <f t="shared" si="0"/>
        <v>0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N52" s="169"/>
      <c r="O52" s="169"/>
    </row>
    <row r="53" spans="1:15" ht="15">
      <c r="A53" s="14" t="s">
        <v>226</v>
      </c>
      <c r="B53" s="173" t="s">
        <v>104</v>
      </c>
      <c r="C53" s="170">
        <f t="shared" si="0"/>
        <v>0</v>
      </c>
      <c r="D53" s="171">
        <f>+D48+D49+D50+D51+D52</f>
        <v>0</v>
      </c>
      <c r="E53" s="171">
        <f aca="true" t="shared" si="8" ref="E53:M53">+E48+E49+E50+E51+E52</f>
        <v>0</v>
      </c>
      <c r="F53" s="171">
        <f t="shared" si="8"/>
        <v>0</v>
      </c>
      <c r="G53" s="171">
        <f t="shared" si="8"/>
        <v>0</v>
      </c>
      <c r="H53" s="171">
        <f t="shared" si="8"/>
        <v>0</v>
      </c>
      <c r="I53" s="171">
        <f t="shared" si="8"/>
        <v>0</v>
      </c>
      <c r="J53" s="171">
        <f t="shared" si="8"/>
        <v>0</v>
      </c>
      <c r="K53" s="171">
        <f t="shared" si="8"/>
        <v>0</v>
      </c>
      <c r="L53" s="171">
        <f t="shared" si="8"/>
        <v>0</v>
      </c>
      <c r="M53" s="172">
        <f t="shared" si="8"/>
        <v>0</v>
      </c>
      <c r="N53" s="169"/>
      <c r="O53" s="169"/>
    </row>
    <row r="54" spans="1:15" ht="15">
      <c r="A54" s="113" t="s">
        <v>208</v>
      </c>
      <c r="B54" s="165" t="s">
        <v>135</v>
      </c>
      <c r="C54" s="170">
        <f t="shared" si="0"/>
        <v>0</v>
      </c>
      <c r="D54" s="171"/>
      <c r="E54" s="171"/>
      <c r="F54" s="171"/>
      <c r="G54" s="171"/>
      <c r="H54" s="171"/>
      <c r="I54" s="171"/>
      <c r="J54" s="171"/>
      <c r="K54" s="171"/>
      <c r="L54" s="171"/>
      <c r="M54" s="172"/>
      <c r="N54" s="169"/>
      <c r="O54" s="169"/>
    </row>
    <row r="55" spans="1:15" ht="15">
      <c r="A55" s="113" t="s">
        <v>209</v>
      </c>
      <c r="B55" s="165" t="s">
        <v>136</v>
      </c>
      <c r="C55" s="170">
        <f t="shared" si="0"/>
        <v>0</v>
      </c>
      <c r="D55" s="171"/>
      <c r="E55" s="171"/>
      <c r="F55" s="171"/>
      <c r="G55" s="171"/>
      <c r="H55" s="171"/>
      <c r="I55" s="171"/>
      <c r="J55" s="171"/>
      <c r="K55" s="171"/>
      <c r="L55" s="171"/>
      <c r="M55" s="172"/>
      <c r="N55" s="169"/>
      <c r="O55" s="169"/>
    </row>
    <row r="56" spans="1:15" ht="15">
      <c r="A56" s="113" t="s">
        <v>137</v>
      </c>
      <c r="B56" s="165" t="s">
        <v>138</v>
      </c>
      <c r="C56" s="170">
        <f t="shared" si="0"/>
        <v>0</v>
      </c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169"/>
      <c r="O56" s="169"/>
    </row>
    <row r="57" spans="1:15" ht="15">
      <c r="A57" s="113" t="s">
        <v>210</v>
      </c>
      <c r="B57" s="165" t="s">
        <v>139</v>
      </c>
      <c r="C57" s="170">
        <f t="shared" si="0"/>
        <v>0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2"/>
      <c r="N57" s="169"/>
      <c r="O57" s="169"/>
    </row>
    <row r="58" spans="1:15" ht="15">
      <c r="A58" s="113" t="s">
        <v>140</v>
      </c>
      <c r="B58" s="165" t="s">
        <v>141</v>
      </c>
      <c r="C58" s="170">
        <f t="shared" si="0"/>
        <v>0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2"/>
      <c r="N58" s="169"/>
      <c r="O58" s="169"/>
    </row>
    <row r="59" spans="1:15" ht="15">
      <c r="A59" s="14" t="s">
        <v>231</v>
      </c>
      <c r="B59" s="173" t="s">
        <v>142</v>
      </c>
      <c r="C59" s="170">
        <f t="shared" si="0"/>
        <v>0</v>
      </c>
      <c r="D59" s="171">
        <f>+D54+D55+D56+D57+D58</f>
        <v>0</v>
      </c>
      <c r="E59" s="171">
        <f aca="true" t="shared" si="9" ref="E59:M59">+E54+E55+E56+E57+E58</f>
        <v>0</v>
      </c>
      <c r="F59" s="171">
        <f t="shared" si="9"/>
        <v>0</v>
      </c>
      <c r="G59" s="171">
        <f t="shared" si="9"/>
        <v>0</v>
      </c>
      <c r="H59" s="171">
        <f t="shared" si="9"/>
        <v>0</v>
      </c>
      <c r="I59" s="171">
        <f t="shared" si="9"/>
        <v>0</v>
      </c>
      <c r="J59" s="171">
        <f t="shared" si="9"/>
        <v>0</v>
      </c>
      <c r="K59" s="171">
        <f t="shared" si="9"/>
        <v>0</v>
      </c>
      <c r="L59" s="171">
        <f t="shared" si="9"/>
        <v>0</v>
      </c>
      <c r="M59" s="172">
        <f t="shared" si="9"/>
        <v>0</v>
      </c>
      <c r="N59" s="169"/>
      <c r="O59" s="169"/>
    </row>
    <row r="60" spans="1:15" ht="30">
      <c r="A60" s="113" t="s">
        <v>146</v>
      </c>
      <c r="B60" s="165" t="s">
        <v>147</v>
      </c>
      <c r="C60" s="170">
        <f t="shared" si="0"/>
        <v>0</v>
      </c>
      <c r="D60" s="171"/>
      <c r="E60" s="171"/>
      <c r="F60" s="171"/>
      <c r="G60" s="171"/>
      <c r="H60" s="171"/>
      <c r="I60" s="171"/>
      <c r="J60" s="171"/>
      <c r="K60" s="171"/>
      <c r="L60" s="171"/>
      <c r="M60" s="172"/>
      <c r="N60" s="169"/>
      <c r="O60" s="169"/>
    </row>
    <row r="61" spans="1:15" ht="30">
      <c r="A61" s="112" t="s">
        <v>213</v>
      </c>
      <c r="B61" s="165" t="s">
        <v>560</v>
      </c>
      <c r="C61" s="170">
        <f t="shared" si="0"/>
        <v>0</v>
      </c>
      <c r="D61" s="171"/>
      <c r="E61" s="171"/>
      <c r="F61" s="171"/>
      <c r="G61" s="171"/>
      <c r="H61" s="171"/>
      <c r="I61" s="171"/>
      <c r="J61" s="171"/>
      <c r="K61" s="171"/>
      <c r="L61" s="171"/>
      <c r="M61" s="172"/>
      <c r="N61" s="169"/>
      <c r="O61" s="169"/>
    </row>
    <row r="62" spans="1:15" ht="15">
      <c r="A62" s="113" t="s">
        <v>214</v>
      </c>
      <c r="B62" s="165" t="s">
        <v>561</v>
      </c>
      <c r="C62" s="170">
        <f t="shared" si="0"/>
        <v>0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2"/>
      <c r="N62" s="169"/>
      <c r="O62" s="169"/>
    </row>
    <row r="63" spans="1:15" ht="15">
      <c r="A63" s="14" t="s">
        <v>234</v>
      </c>
      <c r="B63" s="173" t="s">
        <v>148</v>
      </c>
      <c r="C63" s="170">
        <f t="shared" si="0"/>
        <v>0</v>
      </c>
      <c r="D63" s="171">
        <f>+D60+D61+D62</f>
        <v>0</v>
      </c>
      <c r="E63" s="171">
        <f aca="true" t="shared" si="10" ref="E63:M63">+E60+E61+E62</f>
        <v>0</v>
      </c>
      <c r="F63" s="171">
        <f t="shared" si="10"/>
        <v>0</v>
      </c>
      <c r="G63" s="171">
        <f t="shared" si="10"/>
        <v>0</v>
      </c>
      <c r="H63" s="171">
        <f t="shared" si="10"/>
        <v>0</v>
      </c>
      <c r="I63" s="171">
        <f t="shared" si="10"/>
        <v>0</v>
      </c>
      <c r="J63" s="171">
        <f t="shared" si="10"/>
        <v>0</v>
      </c>
      <c r="K63" s="171">
        <f t="shared" si="10"/>
        <v>0</v>
      </c>
      <c r="L63" s="171">
        <f t="shared" si="10"/>
        <v>0</v>
      </c>
      <c r="M63" s="172">
        <f t="shared" si="10"/>
        <v>0</v>
      </c>
      <c r="N63" s="169"/>
      <c r="O63" s="169"/>
    </row>
    <row r="64" spans="1:15" ht="15.75" thickBot="1">
      <c r="A64" s="114" t="s">
        <v>27</v>
      </c>
      <c r="B64" s="176"/>
      <c r="C64" s="178">
        <f t="shared" si="0"/>
        <v>0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80"/>
      <c r="N64" s="169"/>
      <c r="O64" s="169"/>
    </row>
    <row r="65" spans="1:15" ht="15.75" thickBot="1">
      <c r="A65" s="115" t="s">
        <v>233</v>
      </c>
      <c r="B65" s="181" t="s">
        <v>149</v>
      </c>
      <c r="C65" s="182">
        <f>+D65+E65+F65+G65+H65+I65+K65+L65+M65+J65</f>
        <v>33103677</v>
      </c>
      <c r="D65" s="183">
        <f>+D63+D59+D53+D46+D42+D31+D17</f>
        <v>0</v>
      </c>
      <c r="E65" s="183">
        <f aca="true" t="shared" si="11" ref="E65:M65">+E63+E59+E53+E46+E42+E31+E17</f>
        <v>330000</v>
      </c>
      <c r="F65" s="183">
        <f t="shared" si="11"/>
        <v>14316296</v>
      </c>
      <c r="G65" s="183">
        <f t="shared" si="11"/>
        <v>0</v>
      </c>
      <c r="H65" s="183">
        <f t="shared" si="11"/>
        <v>0</v>
      </c>
      <c r="I65" s="183">
        <f>+I63+I59+I53+I46+I42+J31+I17</f>
        <v>1500000</v>
      </c>
      <c r="J65" s="183">
        <f>+J63+J59+J53+J46+J42+K31+J17</f>
        <v>3497635</v>
      </c>
      <c r="K65" s="183">
        <f t="shared" si="11"/>
        <v>71802</v>
      </c>
      <c r="L65" s="183">
        <f t="shared" si="11"/>
        <v>13385944</v>
      </c>
      <c r="M65" s="184">
        <f t="shared" si="11"/>
        <v>2000</v>
      </c>
      <c r="N65" s="169"/>
      <c r="O65" s="169"/>
    </row>
    <row r="66" spans="1:15" ht="15">
      <c r="A66" s="116" t="s">
        <v>34</v>
      </c>
      <c r="B66" s="185"/>
      <c r="C66" s="186">
        <f>+D66+E66+F66+G66+H66+I66+K66+L67+M66</f>
        <v>0</v>
      </c>
      <c r="D66" s="187"/>
      <c r="E66" s="187"/>
      <c r="F66" s="187"/>
      <c r="G66" s="187"/>
      <c r="H66" s="187"/>
      <c r="I66" s="187"/>
      <c r="J66" s="187"/>
      <c r="K66" s="187"/>
      <c r="M66" s="188"/>
      <c r="N66" s="169"/>
      <c r="O66" s="169"/>
    </row>
    <row r="67" spans="1:15" ht="15">
      <c r="A67" s="116" t="s">
        <v>35</v>
      </c>
      <c r="B67" s="185"/>
      <c r="C67" s="170" t="e">
        <f>+D67+E67+F67+G67+H67+I67+K67+#REF!+M67</f>
        <v>#REF!</v>
      </c>
      <c r="D67" s="171"/>
      <c r="E67" s="171"/>
      <c r="F67" s="171"/>
      <c r="G67" s="171"/>
      <c r="H67" s="171"/>
      <c r="I67" s="171"/>
      <c r="J67" s="171"/>
      <c r="K67" s="171"/>
      <c r="L67" s="187"/>
      <c r="M67" s="172"/>
      <c r="N67" s="169"/>
      <c r="O67" s="169"/>
    </row>
    <row r="68" spans="1:15" ht="15">
      <c r="A68" s="117" t="s">
        <v>215</v>
      </c>
      <c r="B68" s="189" t="s">
        <v>150</v>
      </c>
      <c r="C68" s="170">
        <f t="shared" si="0"/>
        <v>0</v>
      </c>
      <c r="D68" s="171"/>
      <c r="E68" s="171"/>
      <c r="F68" s="171"/>
      <c r="G68" s="171"/>
      <c r="H68" s="171"/>
      <c r="I68" s="171"/>
      <c r="J68" s="171"/>
      <c r="K68" s="171"/>
      <c r="L68" s="171"/>
      <c r="M68" s="172"/>
      <c r="N68" s="169"/>
      <c r="O68" s="169"/>
    </row>
    <row r="69" spans="1:15" ht="15">
      <c r="A69" s="113" t="s">
        <v>151</v>
      </c>
      <c r="B69" s="189" t="s">
        <v>152</v>
      </c>
      <c r="C69" s="170">
        <f t="shared" si="0"/>
        <v>0</v>
      </c>
      <c r="D69" s="171"/>
      <c r="E69" s="171"/>
      <c r="F69" s="171"/>
      <c r="G69" s="171"/>
      <c r="H69" s="171"/>
      <c r="I69" s="171"/>
      <c r="J69" s="171"/>
      <c r="K69" s="171"/>
      <c r="L69" s="171"/>
      <c r="M69" s="172"/>
      <c r="N69" s="169"/>
      <c r="O69" s="169"/>
    </row>
    <row r="70" spans="1:15" ht="15">
      <c r="A70" s="117" t="s">
        <v>216</v>
      </c>
      <c r="B70" s="189" t="s">
        <v>153</v>
      </c>
      <c r="C70" s="170">
        <f aca="true" t="shared" si="12" ref="C70:C94">+D70+E70+F70+G70+H70+I70+K70+L70+M70</f>
        <v>0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2"/>
      <c r="N70" s="169"/>
      <c r="O70" s="169"/>
    </row>
    <row r="71" spans="1:15" ht="15">
      <c r="A71" s="18" t="s">
        <v>235</v>
      </c>
      <c r="B71" s="190" t="s">
        <v>154</v>
      </c>
      <c r="C71" s="170">
        <f t="shared" si="12"/>
        <v>0</v>
      </c>
      <c r="D71" s="171">
        <f>+D68+D69+D70</f>
        <v>0</v>
      </c>
      <c r="E71" s="171">
        <f aca="true" t="shared" si="13" ref="E71:M71">+E68+E69+E70</f>
        <v>0</v>
      </c>
      <c r="F71" s="171">
        <f t="shared" si="13"/>
        <v>0</v>
      </c>
      <c r="G71" s="171">
        <f t="shared" si="13"/>
        <v>0</v>
      </c>
      <c r="H71" s="171">
        <f t="shared" si="13"/>
        <v>0</v>
      </c>
      <c r="I71" s="171">
        <f t="shared" si="13"/>
        <v>0</v>
      </c>
      <c r="J71" s="171">
        <f t="shared" si="13"/>
        <v>0</v>
      </c>
      <c r="K71" s="171">
        <f t="shared" si="13"/>
        <v>0</v>
      </c>
      <c r="L71" s="171">
        <f t="shared" si="13"/>
        <v>0</v>
      </c>
      <c r="M71" s="172">
        <f t="shared" si="13"/>
        <v>0</v>
      </c>
      <c r="N71" s="169"/>
      <c r="O71" s="169"/>
    </row>
    <row r="72" spans="1:15" ht="15">
      <c r="A72" s="113" t="s">
        <v>217</v>
      </c>
      <c r="B72" s="189" t="s">
        <v>155</v>
      </c>
      <c r="C72" s="170">
        <f t="shared" si="12"/>
        <v>0</v>
      </c>
      <c r="D72" s="171"/>
      <c r="E72" s="171"/>
      <c r="F72" s="171"/>
      <c r="G72" s="171"/>
      <c r="H72" s="171"/>
      <c r="I72" s="171"/>
      <c r="J72" s="171"/>
      <c r="K72" s="171"/>
      <c r="L72" s="171"/>
      <c r="M72" s="172"/>
      <c r="N72" s="169"/>
      <c r="O72" s="169"/>
    </row>
    <row r="73" spans="1:15" ht="15">
      <c r="A73" s="117" t="s">
        <v>156</v>
      </c>
      <c r="B73" s="189" t="s">
        <v>157</v>
      </c>
      <c r="C73" s="170">
        <f t="shared" si="12"/>
        <v>0</v>
      </c>
      <c r="D73" s="171"/>
      <c r="E73" s="171"/>
      <c r="F73" s="171"/>
      <c r="G73" s="171"/>
      <c r="H73" s="171"/>
      <c r="I73" s="171"/>
      <c r="J73" s="171"/>
      <c r="K73" s="171"/>
      <c r="L73" s="171"/>
      <c r="M73" s="172"/>
      <c r="N73" s="169"/>
      <c r="O73" s="169"/>
    </row>
    <row r="74" spans="1:15" ht="15">
      <c r="A74" s="113" t="s">
        <v>218</v>
      </c>
      <c r="B74" s="189" t="s">
        <v>158</v>
      </c>
      <c r="C74" s="170">
        <f t="shared" si="12"/>
        <v>0</v>
      </c>
      <c r="D74" s="171"/>
      <c r="E74" s="171"/>
      <c r="F74" s="171"/>
      <c r="G74" s="171"/>
      <c r="H74" s="171"/>
      <c r="I74" s="171"/>
      <c r="J74" s="171"/>
      <c r="K74" s="171"/>
      <c r="L74" s="171"/>
      <c r="M74" s="172"/>
      <c r="N74" s="169"/>
      <c r="O74" s="169"/>
    </row>
    <row r="75" spans="1:15" ht="15">
      <c r="A75" s="117" t="s">
        <v>159</v>
      </c>
      <c r="B75" s="189" t="s">
        <v>160</v>
      </c>
      <c r="C75" s="170">
        <f t="shared" si="12"/>
        <v>0</v>
      </c>
      <c r="D75" s="171"/>
      <c r="E75" s="171"/>
      <c r="F75" s="171"/>
      <c r="G75" s="171"/>
      <c r="H75" s="171"/>
      <c r="I75" s="171"/>
      <c r="J75" s="171"/>
      <c r="K75" s="171"/>
      <c r="L75" s="171"/>
      <c r="M75" s="172"/>
      <c r="N75" s="169"/>
      <c r="O75" s="169"/>
    </row>
    <row r="76" spans="1:15" ht="15">
      <c r="A76" s="13" t="s">
        <v>236</v>
      </c>
      <c r="B76" s="190" t="s">
        <v>161</v>
      </c>
      <c r="C76" s="170">
        <f t="shared" si="12"/>
        <v>0</v>
      </c>
      <c r="D76" s="171">
        <f>+D72+D73+D74+D75</f>
        <v>0</v>
      </c>
      <c r="E76" s="171">
        <f aca="true" t="shared" si="14" ref="E76:M76">+E72+E73+E74+E75</f>
        <v>0</v>
      </c>
      <c r="F76" s="171">
        <f t="shared" si="14"/>
        <v>0</v>
      </c>
      <c r="G76" s="171">
        <f t="shared" si="14"/>
        <v>0</v>
      </c>
      <c r="H76" s="171">
        <f t="shared" si="14"/>
        <v>0</v>
      </c>
      <c r="I76" s="171">
        <f t="shared" si="14"/>
        <v>0</v>
      </c>
      <c r="J76" s="171">
        <f t="shared" si="14"/>
        <v>0</v>
      </c>
      <c r="K76" s="171">
        <f t="shared" si="14"/>
        <v>0</v>
      </c>
      <c r="L76" s="171">
        <f t="shared" si="14"/>
        <v>0</v>
      </c>
      <c r="M76" s="172">
        <f t="shared" si="14"/>
        <v>0</v>
      </c>
      <c r="N76" s="169"/>
      <c r="O76" s="169"/>
    </row>
    <row r="77" spans="1:15" ht="15">
      <c r="A77" s="112" t="s">
        <v>32</v>
      </c>
      <c r="B77" s="189" t="s">
        <v>162</v>
      </c>
      <c r="C77" s="170">
        <f t="shared" si="12"/>
        <v>0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69"/>
      <c r="O77" s="169"/>
    </row>
    <row r="78" spans="1:15" ht="15">
      <c r="A78" s="112" t="s">
        <v>33</v>
      </c>
      <c r="B78" s="189" t="s">
        <v>162</v>
      </c>
      <c r="C78" s="170">
        <f t="shared" si="12"/>
        <v>48553163</v>
      </c>
      <c r="D78" s="171"/>
      <c r="E78" s="171">
        <v>48553163</v>
      </c>
      <c r="F78" s="171"/>
      <c r="G78" s="171"/>
      <c r="H78" s="171"/>
      <c r="I78" s="171"/>
      <c r="J78" s="171"/>
      <c r="K78" s="171"/>
      <c r="L78" s="171"/>
      <c r="M78" s="172"/>
      <c r="N78" s="169"/>
      <c r="O78" s="169"/>
    </row>
    <row r="79" spans="1:15" ht="15">
      <c r="A79" s="112" t="s">
        <v>30</v>
      </c>
      <c r="B79" s="189" t="s">
        <v>163</v>
      </c>
      <c r="C79" s="170">
        <f t="shared" si="12"/>
        <v>0</v>
      </c>
      <c r="D79" s="171"/>
      <c r="E79" s="171"/>
      <c r="F79" s="171"/>
      <c r="G79" s="171"/>
      <c r="H79" s="171"/>
      <c r="I79" s="171"/>
      <c r="J79" s="171"/>
      <c r="K79" s="171"/>
      <c r="L79" s="171"/>
      <c r="M79" s="172"/>
      <c r="N79" s="169"/>
      <c r="O79" s="169"/>
    </row>
    <row r="80" spans="1:15" ht="15">
      <c r="A80" s="112" t="s">
        <v>31</v>
      </c>
      <c r="B80" s="189" t="s">
        <v>163</v>
      </c>
      <c r="C80" s="170">
        <f t="shared" si="12"/>
        <v>0</v>
      </c>
      <c r="D80" s="171"/>
      <c r="E80" s="171"/>
      <c r="F80" s="171"/>
      <c r="G80" s="171"/>
      <c r="H80" s="171"/>
      <c r="I80" s="171"/>
      <c r="J80" s="171"/>
      <c r="K80" s="171"/>
      <c r="L80" s="171"/>
      <c r="M80" s="172"/>
      <c r="N80" s="169"/>
      <c r="O80" s="169"/>
    </row>
    <row r="81" spans="1:15" ht="15">
      <c r="A81" s="14" t="s">
        <v>237</v>
      </c>
      <c r="B81" s="190" t="s">
        <v>164</v>
      </c>
      <c r="C81" s="170">
        <f t="shared" si="12"/>
        <v>48553163</v>
      </c>
      <c r="D81" s="171">
        <f>+D77+D78+D79+D80</f>
        <v>0</v>
      </c>
      <c r="E81" s="171">
        <f aca="true" t="shared" si="15" ref="E81:M81">+E77+E78+E79+E80</f>
        <v>48553163</v>
      </c>
      <c r="F81" s="171">
        <f t="shared" si="15"/>
        <v>0</v>
      </c>
      <c r="G81" s="171">
        <f t="shared" si="15"/>
        <v>0</v>
      </c>
      <c r="H81" s="171">
        <f t="shared" si="15"/>
        <v>0</v>
      </c>
      <c r="I81" s="171">
        <f t="shared" si="15"/>
        <v>0</v>
      </c>
      <c r="J81" s="171">
        <f t="shared" si="15"/>
        <v>0</v>
      </c>
      <c r="K81" s="171">
        <f t="shared" si="15"/>
        <v>0</v>
      </c>
      <c r="L81" s="171">
        <f t="shared" si="15"/>
        <v>0</v>
      </c>
      <c r="M81" s="172">
        <f t="shared" si="15"/>
        <v>0</v>
      </c>
      <c r="N81" s="169"/>
      <c r="O81" s="169"/>
    </row>
    <row r="82" spans="1:15" ht="15">
      <c r="A82" s="117" t="s">
        <v>165</v>
      </c>
      <c r="B82" s="189" t="s">
        <v>166</v>
      </c>
      <c r="C82" s="170">
        <f t="shared" si="12"/>
        <v>0</v>
      </c>
      <c r="D82" s="171"/>
      <c r="E82" s="171"/>
      <c r="F82" s="171"/>
      <c r="G82" s="171"/>
      <c r="H82" s="171"/>
      <c r="I82" s="171"/>
      <c r="J82" s="171"/>
      <c r="K82" s="171"/>
      <c r="L82" s="171"/>
      <c r="M82" s="172"/>
      <c r="N82" s="169"/>
      <c r="O82" s="169"/>
    </row>
    <row r="83" spans="1:15" ht="15">
      <c r="A83" s="117" t="s">
        <v>167</v>
      </c>
      <c r="B83" s="189" t="s">
        <v>168</v>
      </c>
      <c r="C83" s="170">
        <f t="shared" si="12"/>
        <v>0</v>
      </c>
      <c r="D83" s="171"/>
      <c r="E83" s="171"/>
      <c r="F83" s="171"/>
      <c r="G83" s="171"/>
      <c r="H83" s="171"/>
      <c r="I83" s="171"/>
      <c r="J83" s="171"/>
      <c r="K83" s="171"/>
      <c r="L83" s="171"/>
      <c r="M83" s="172"/>
      <c r="N83" s="169"/>
      <c r="O83" s="169"/>
    </row>
    <row r="84" spans="1:15" ht="15">
      <c r="A84" s="117" t="s">
        <v>169</v>
      </c>
      <c r="B84" s="189" t="s">
        <v>170</v>
      </c>
      <c r="C84" s="170">
        <f t="shared" si="12"/>
        <v>0</v>
      </c>
      <c r="D84" s="171"/>
      <c r="E84" s="171"/>
      <c r="F84" s="171"/>
      <c r="G84" s="171"/>
      <c r="H84" s="171"/>
      <c r="I84" s="171"/>
      <c r="J84" s="171"/>
      <c r="K84" s="171"/>
      <c r="L84" s="171"/>
      <c r="M84" s="172"/>
      <c r="N84" s="169"/>
      <c r="O84" s="169"/>
    </row>
    <row r="85" spans="1:15" ht="15">
      <c r="A85" s="117" t="s">
        <v>171</v>
      </c>
      <c r="B85" s="189" t="s">
        <v>172</v>
      </c>
      <c r="C85" s="170">
        <f t="shared" si="12"/>
        <v>0</v>
      </c>
      <c r="D85" s="171"/>
      <c r="E85" s="171"/>
      <c r="F85" s="171"/>
      <c r="G85" s="171"/>
      <c r="H85" s="171"/>
      <c r="I85" s="171"/>
      <c r="J85" s="171"/>
      <c r="K85" s="171"/>
      <c r="L85" s="171"/>
      <c r="M85" s="172"/>
      <c r="N85" s="169"/>
      <c r="O85" s="169"/>
    </row>
    <row r="86" spans="1:15" ht="15">
      <c r="A86" s="113" t="s">
        <v>219</v>
      </c>
      <c r="B86" s="189" t="s">
        <v>173</v>
      </c>
      <c r="C86" s="170">
        <f t="shared" si="12"/>
        <v>0</v>
      </c>
      <c r="D86" s="171"/>
      <c r="E86" s="171"/>
      <c r="F86" s="171"/>
      <c r="G86" s="171"/>
      <c r="H86" s="171"/>
      <c r="I86" s="171"/>
      <c r="J86" s="171"/>
      <c r="K86" s="171"/>
      <c r="L86" s="171"/>
      <c r="M86" s="172"/>
      <c r="N86" s="169"/>
      <c r="O86" s="169"/>
    </row>
    <row r="87" spans="1:15" ht="15">
      <c r="A87" s="18" t="s">
        <v>238</v>
      </c>
      <c r="B87" s="190" t="s">
        <v>174</v>
      </c>
      <c r="C87" s="170">
        <f t="shared" si="12"/>
        <v>48553163</v>
      </c>
      <c r="D87" s="171">
        <f>+D86+D85+D84+D83+D82+D81+D76+D71</f>
        <v>0</v>
      </c>
      <c r="E87" s="171">
        <f aca="true" t="shared" si="16" ref="E87:M87">+E86+E85+E84+E83+E82+E81+E76+E71</f>
        <v>48553163</v>
      </c>
      <c r="F87" s="171">
        <f t="shared" si="16"/>
        <v>0</v>
      </c>
      <c r="G87" s="171">
        <f t="shared" si="16"/>
        <v>0</v>
      </c>
      <c r="H87" s="171">
        <f t="shared" si="16"/>
        <v>0</v>
      </c>
      <c r="I87" s="171">
        <f t="shared" si="16"/>
        <v>0</v>
      </c>
      <c r="J87" s="171">
        <f t="shared" si="16"/>
        <v>0</v>
      </c>
      <c r="K87" s="171">
        <f t="shared" si="16"/>
        <v>0</v>
      </c>
      <c r="L87" s="171">
        <f t="shared" si="16"/>
        <v>0</v>
      </c>
      <c r="M87" s="172">
        <f t="shared" si="16"/>
        <v>0</v>
      </c>
      <c r="N87" s="169"/>
      <c r="O87" s="169"/>
    </row>
    <row r="88" spans="1:15" ht="15">
      <c r="A88" s="113" t="s">
        <v>175</v>
      </c>
      <c r="B88" s="189" t="s">
        <v>176</v>
      </c>
      <c r="C88" s="170">
        <f t="shared" si="12"/>
        <v>0</v>
      </c>
      <c r="D88" s="171"/>
      <c r="E88" s="171"/>
      <c r="F88" s="171"/>
      <c r="G88" s="171"/>
      <c r="H88" s="171"/>
      <c r="I88" s="171"/>
      <c r="J88" s="171"/>
      <c r="K88" s="171"/>
      <c r="L88" s="171"/>
      <c r="M88" s="172"/>
      <c r="N88" s="169"/>
      <c r="O88" s="169"/>
    </row>
    <row r="89" spans="1:15" ht="15">
      <c r="A89" s="113" t="s">
        <v>177</v>
      </c>
      <c r="B89" s="189" t="s">
        <v>178</v>
      </c>
      <c r="C89" s="170">
        <f t="shared" si="12"/>
        <v>0</v>
      </c>
      <c r="D89" s="171"/>
      <c r="E89" s="171"/>
      <c r="F89" s="171"/>
      <c r="G89" s="171"/>
      <c r="H89" s="171"/>
      <c r="I89" s="171"/>
      <c r="J89" s="171"/>
      <c r="K89" s="171"/>
      <c r="L89" s="171"/>
      <c r="M89" s="172"/>
      <c r="N89" s="169"/>
      <c r="O89" s="169"/>
    </row>
    <row r="90" spans="1:15" ht="15">
      <c r="A90" s="117" t="s">
        <v>179</v>
      </c>
      <c r="B90" s="189" t="s">
        <v>180</v>
      </c>
      <c r="C90" s="170">
        <f t="shared" si="12"/>
        <v>0</v>
      </c>
      <c r="D90" s="171"/>
      <c r="E90" s="171"/>
      <c r="F90" s="171"/>
      <c r="G90" s="171"/>
      <c r="H90" s="171"/>
      <c r="I90" s="171"/>
      <c r="J90" s="171"/>
      <c r="K90" s="171"/>
      <c r="L90" s="171"/>
      <c r="M90" s="172"/>
      <c r="N90" s="169"/>
      <c r="O90" s="169"/>
    </row>
    <row r="91" spans="1:15" ht="15">
      <c r="A91" s="117" t="s">
        <v>220</v>
      </c>
      <c r="B91" s="189" t="s">
        <v>181</v>
      </c>
      <c r="C91" s="170">
        <f t="shared" si="12"/>
        <v>0</v>
      </c>
      <c r="D91" s="171"/>
      <c r="E91" s="171"/>
      <c r="F91" s="171"/>
      <c r="G91" s="171"/>
      <c r="H91" s="171"/>
      <c r="I91" s="171"/>
      <c r="J91" s="171"/>
      <c r="K91" s="171"/>
      <c r="L91" s="171"/>
      <c r="M91" s="172"/>
      <c r="N91" s="169"/>
      <c r="O91" s="169"/>
    </row>
    <row r="92" spans="1:15" ht="15">
      <c r="A92" s="13" t="s">
        <v>239</v>
      </c>
      <c r="B92" s="190" t="s">
        <v>182</v>
      </c>
      <c r="C92" s="170">
        <f t="shared" si="12"/>
        <v>0</v>
      </c>
      <c r="D92" s="171">
        <f>+D88+D89+D90+D91</f>
        <v>0</v>
      </c>
      <c r="E92" s="171">
        <f aca="true" t="shared" si="17" ref="E92:M92">+E88+E89+E90+E91</f>
        <v>0</v>
      </c>
      <c r="F92" s="171">
        <f t="shared" si="17"/>
        <v>0</v>
      </c>
      <c r="G92" s="171">
        <f t="shared" si="17"/>
        <v>0</v>
      </c>
      <c r="H92" s="171">
        <f t="shared" si="17"/>
        <v>0</v>
      </c>
      <c r="I92" s="171">
        <f t="shared" si="17"/>
        <v>0</v>
      </c>
      <c r="J92" s="171">
        <f t="shared" si="17"/>
        <v>0</v>
      </c>
      <c r="K92" s="171">
        <f t="shared" si="17"/>
        <v>0</v>
      </c>
      <c r="L92" s="171">
        <f t="shared" si="17"/>
        <v>0</v>
      </c>
      <c r="M92" s="172">
        <f t="shared" si="17"/>
        <v>0</v>
      </c>
      <c r="N92" s="169"/>
      <c r="O92" s="169"/>
    </row>
    <row r="93" spans="1:15" ht="15.75" thickBot="1">
      <c r="A93" s="18" t="s">
        <v>183</v>
      </c>
      <c r="B93" s="190" t="s">
        <v>184</v>
      </c>
      <c r="C93" s="178">
        <f t="shared" si="12"/>
        <v>0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80"/>
      <c r="N93" s="169"/>
      <c r="O93" s="169"/>
    </row>
    <row r="94" spans="1:15" ht="15.75" thickBot="1">
      <c r="A94" s="118" t="s">
        <v>240</v>
      </c>
      <c r="B94" s="191" t="s">
        <v>185</v>
      </c>
      <c r="C94" s="182">
        <f t="shared" si="12"/>
        <v>48553163</v>
      </c>
      <c r="D94" s="183">
        <f>+D93+D92+D87</f>
        <v>0</v>
      </c>
      <c r="E94" s="183">
        <f aca="true" t="shared" si="18" ref="E94:M94">+E93+E92+E87</f>
        <v>48553163</v>
      </c>
      <c r="F94" s="183">
        <f t="shared" si="18"/>
        <v>0</v>
      </c>
      <c r="G94" s="183">
        <f t="shared" si="18"/>
        <v>0</v>
      </c>
      <c r="H94" s="183">
        <f t="shared" si="18"/>
        <v>0</v>
      </c>
      <c r="I94" s="183">
        <f t="shared" si="18"/>
        <v>0</v>
      </c>
      <c r="J94" s="183">
        <f t="shared" si="18"/>
        <v>0</v>
      </c>
      <c r="K94" s="183">
        <f t="shared" si="18"/>
        <v>0</v>
      </c>
      <c r="L94" s="183">
        <f t="shared" si="18"/>
        <v>0</v>
      </c>
      <c r="M94" s="184">
        <f t="shared" si="18"/>
        <v>0</v>
      </c>
      <c r="N94" s="169"/>
      <c r="O94" s="169"/>
    </row>
    <row r="95" spans="1:15" ht="15.75" thickBot="1">
      <c r="A95" s="119" t="s">
        <v>222</v>
      </c>
      <c r="B95" s="192"/>
      <c r="C95" s="182">
        <f>C65+C94</f>
        <v>81656840</v>
      </c>
      <c r="D95" s="182">
        <f aca="true" t="shared" si="19" ref="D95:M95">D65+D94</f>
        <v>0</v>
      </c>
      <c r="E95" s="182">
        <f t="shared" si="19"/>
        <v>48883163</v>
      </c>
      <c r="F95" s="182">
        <f t="shared" si="19"/>
        <v>14316296</v>
      </c>
      <c r="G95" s="182">
        <f t="shared" si="19"/>
        <v>0</v>
      </c>
      <c r="H95" s="182">
        <f t="shared" si="19"/>
        <v>0</v>
      </c>
      <c r="I95" s="182">
        <f t="shared" si="19"/>
        <v>1500000</v>
      </c>
      <c r="J95" s="182">
        <f t="shared" si="19"/>
        <v>3497635</v>
      </c>
      <c r="K95" s="182">
        <f t="shared" si="19"/>
        <v>71802</v>
      </c>
      <c r="L95" s="182">
        <f t="shared" si="19"/>
        <v>13385944</v>
      </c>
      <c r="M95" s="182">
        <f t="shared" si="19"/>
        <v>2000</v>
      </c>
      <c r="N95" s="169"/>
      <c r="O95" s="169"/>
    </row>
    <row r="96" spans="3:15" ht="15">
      <c r="C96" s="193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</row>
    <row r="97" spans="3:15" ht="15">
      <c r="C97" s="193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</row>
    <row r="98" spans="3:15" ht="15">
      <c r="C98" s="193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</row>
    <row r="99" spans="3:15" ht="15">
      <c r="C99" s="193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</row>
    <row r="100" spans="3:15" ht="15">
      <c r="C100" s="193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</row>
    <row r="101" spans="3:15" ht="15">
      <c r="C101" s="193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</row>
    <row r="102" spans="3:15" ht="15">
      <c r="C102" s="193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</row>
    <row r="103" spans="3:15" ht="15">
      <c r="C103" s="193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</row>
    <row r="104" spans="3:15" ht="15">
      <c r="C104" s="193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</row>
    <row r="105" spans="3:15" ht="15">
      <c r="C105" s="193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</row>
    <row r="106" spans="3:15" ht="15">
      <c r="C106" s="193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</row>
  </sheetData>
  <sheetProtection/>
  <printOptions/>
  <pageMargins left="0.7" right="0.7" top="0.75" bottom="0.75" header="0.3" footer="0.3"/>
  <pageSetup horizontalDpi="600" verticalDpi="600" orientation="landscape" paperSize="8" scale="49" r:id="rId1"/>
  <headerFooter alignWithMargins="0">
    <oddHeader>&amp;LFertőboz Község Önkormányzata&amp;C2019.évi költségvetés &amp;R3.melléklet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145" workbookViewId="0" topLeftCell="A10">
      <selection activeCell="L12" sqref="L12"/>
    </sheetView>
  </sheetViews>
  <sheetFormatPr defaultColWidth="7.8515625" defaultRowHeight="15"/>
  <cols>
    <col min="1" max="1" width="7.8515625" style="28" customWidth="1"/>
    <col min="2" max="2" width="3.421875" style="28" customWidth="1"/>
    <col min="3" max="3" width="3.421875" style="29" customWidth="1"/>
    <col min="4" max="5" width="3.57421875" style="28" customWidth="1"/>
    <col min="6" max="6" width="46.7109375" style="28" customWidth="1"/>
    <col min="7" max="7" width="12.7109375" style="30" bestFit="1" customWidth="1"/>
    <col min="8" max="16384" width="7.8515625" style="28" customWidth="1"/>
  </cols>
  <sheetData>
    <row r="1" ht="12.75" customHeight="1"/>
    <row r="2" spans="2:7" ht="12.75" customHeight="1">
      <c r="B2" s="297" t="s">
        <v>585</v>
      </c>
      <c r="C2" s="297"/>
      <c r="D2" s="297"/>
      <c r="E2" s="297"/>
      <c r="F2" s="297"/>
      <c r="G2" s="297"/>
    </row>
    <row r="3" spans="2:7" ht="12.75" customHeight="1">
      <c r="B3" s="31"/>
      <c r="C3" s="31"/>
      <c r="D3" s="31"/>
      <c r="E3" s="31"/>
      <c r="F3" s="31"/>
      <c r="G3" s="31"/>
    </row>
    <row r="4" spans="2:7" ht="12.75" customHeight="1">
      <c r="B4" s="31"/>
      <c r="C4" s="31"/>
      <c r="D4" s="31"/>
      <c r="E4" s="31"/>
      <c r="F4" s="31"/>
      <c r="G4" s="31"/>
    </row>
    <row r="5" spans="2:7" ht="12.75" customHeight="1">
      <c r="B5" s="31"/>
      <c r="C5" s="31"/>
      <c r="D5" s="31"/>
      <c r="E5" s="31"/>
      <c r="F5" s="31"/>
      <c r="G5" s="32"/>
    </row>
    <row r="6" spans="2:7" ht="12.75" customHeight="1">
      <c r="B6" s="298" t="s">
        <v>38</v>
      </c>
      <c r="C6" s="299"/>
      <c r="D6" s="299"/>
      <c r="E6" s="299"/>
      <c r="F6" s="299"/>
      <c r="G6" s="300"/>
    </row>
    <row r="7" spans="2:7" s="35" customFormat="1" ht="12.75" customHeight="1">
      <c r="B7" s="27"/>
      <c r="C7" s="33"/>
      <c r="D7" s="141" t="s">
        <v>39</v>
      </c>
      <c r="E7" s="144"/>
      <c r="F7" s="144"/>
      <c r="G7" s="150">
        <f>G8+G11+G14</f>
        <v>8122241</v>
      </c>
    </row>
    <row r="8" spans="2:7" s="35" customFormat="1" ht="12.75" customHeight="1">
      <c r="B8" s="27"/>
      <c r="C8" s="33"/>
      <c r="D8" s="34"/>
      <c r="E8" s="38" t="s">
        <v>44</v>
      </c>
      <c r="F8" s="41"/>
      <c r="G8" s="39">
        <f>SUM(G9:G10)</f>
        <v>2650656</v>
      </c>
    </row>
    <row r="9" spans="2:7" ht="12.75" customHeight="1">
      <c r="B9" s="42"/>
      <c r="C9" s="37"/>
      <c r="D9" s="40"/>
      <c r="E9" s="52"/>
      <c r="F9" s="52" t="s">
        <v>317</v>
      </c>
      <c r="G9" s="286">
        <v>2087128</v>
      </c>
    </row>
    <row r="10" spans="2:7" ht="12.75" customHeight="1">
      <c r="B10" s="42"/>
      <c r="C10" s="37"/>
      <c r="D10" s="40"/>
      <c r="E10" s="52"/>
      <c r="F10" s="52" t="s">
        <v>601</v>
      </c>
      <c r="G10" s="286">
        <v>563528</v>
      </c>
    </row>
    <row r="11" spans="2:7" ht="12.75" customHeight="1">
      <c r="B11" s="42"/>
      <c r="C11" s="37"/>
      <c r="D11" s="40"/>
      <c r="E11" s="307" t="s">
        <v>43</v>
      </c>
      <c r="F11" s="308"/>
      <c r="G11" s="39">
        <f>SUM(G12:G13)</f>
        <v>1330585</v>
      </c>
    </row>
    <row r="12" spans="2:7" ht="12.75" customHeight="1">
      <c r="B12" s="42"/>
      <c r="C12" s="40"/>
      <c r="D12" s="40"/>
      <c r="E12" s="40"/>
      <c r="F12" s="41" t="s">
        <v>565</v>
      </c>
      <c r="G12" s="286">
        <v>1260303</v>
      </c>
    </row>
    <row r="13" spans="2:7" ht="12.75" customHeight="1">
      <c r="B13" s="142"/>
      <c r="C13" s="143"/>
      <c r="D13" s="143"/>
      <c r="E13" s="261"/>
      <c r="F13" s="41" t="s">
        <v>599</v>
      </c>
      <c r="G13" s="287">
        <v>70282</v>
      </c>
    </row>
    <row r="14" spans="2:7" ht="12.75" customHeight="1">
      <c r="B14" s="142"/>
      <c r="C14" s="143"/>
      <c r="D14" s="143"/>
      <c r="E14" s="292" t="s">
        <v>40</v>
      </c>
      <c r="F14" s="293"/>
      <c r="G14" s="147">
        <f>SUM(G15:G18)</f>
        <v>4141000</v>
      </c>
    </row>
    <row r="15" spans="2:7" ht="12.75" customHeight="1">
      <c r="B15" s="42"/>
      <c r="C15" s="40"/>
      <c r="D15" s="40"/>
      <c r="E15" s="148"/>
      <c r="F15" s="149" t="s">
        <v>606</v>
      </c>
      <c r="G15" s="286">
        <v>2500000</v>
      </c>
    </row>
    <row r="16" spans="2:7" ht="12.75" customHeight="1">
      <c r="B16" s="142"/>
      <c r="C16" s="143"/>
      <c r="D16" s="143"/>
      <c r="E16" s="145"/>
      <c r="F16" s="146" t="s">
        <v>602</v>
      </c>
      <c r="G16" s="287">
        <v>300000</v>
      </c>
    </row>
    <row r="17" spans="2:7" ht="12.75" customHeight="1">
      <c r="B17" s="142"/>
      <c r="C17" s="143"/>
      <c r="D17" s="143"/>
      <c r="E17" s="145"/>
      <c r="F17" s="146" t="s">
        <v>603</v>
      </c>
      <c r="G17" s="287">
        <v>390000</v>
      </c>
    </row>
    <row r="18" spans="2:7" ht="12.75" customHeight="1">
      <c r="B18" s="142"/>
      <c r="C18" s="143"/>
      <c r="D18" s="143"/>
      <c r="E18" s="145"/>
      <c r="F18" s="146" t="s">
        <v>583</v>
      </c>
      <c r="G18" s="287">
        <f>81000+110000+760000</f>
        <v>951000</v>
      </c>
    </row>
    <row r="19" spans="2:7" ht="12.75" customHeight="1">
      <c r="B19" s="45" t="s">
        <v>41</v>
      </c>
      <c r="C19" s="46"/>
      <c r="D19" s="47"/>
      <c r="E19" s="47"/>
      <c r="F19" s="47"/>
      <c r="G19" s="48">
        <f>SUM(G8+G11+G14)</f>
        <v>8122241</v>
      </c>
    </row>
    <row r="20" ht="12.75" customHeight="1"/>
    <row r="21" ht="12.75" customHeight="1"/>
    <row r="22" spans="2:7" ht="12.75" customHeight="1">
      <c r="B22" s="31"/>
      <c r="C22" s="31"/>
      <c r="D22" s="31"/>
      <c r="E22" s="31"/>
      <c r="F22" s="31"/>
      <c r="G22" s="32"/>
    </row>
    <row r="23" spans="2:7" ht="12.75" customHeight="1">
      <c r="B23" s="294" t="s">
        <v>42</v>
      </c>
      <c r="C23" s="295"/>
      <c r="D23" s="295"/>
      <c r="E23" s="295"/>
      <c r="F23" s="295"/>
      <c r="G23" s="296"/>
    </row>
    <row r="24" spans="2:7" ht="12.75" customHeight="1">
      <c r="B24" s="44"/>
      <c r="C24" s="304" t="s">
        <v>39</v>
      </c>
      <c r="D24" s="305"/>
      <c r="E24" s="305"/>
      <c r="F24" s="306"/>
      <c r="G24" s="39">
        <f>SUM(G25:G28:G31)</f>
        <v>42947548</v>
      </c>
    </row>
    <row r="25" spans="2:7" ht="12.75" customHeight="1">
      <c r="B25" s="44"/>
      <c r="C25" s="144"/>
      <c r="D25" s="144"/>
      <c r="E25" s="38" t="s">
        <v>44</v>
      </c>
      <c r="F25" s="41"/>
      <c r="G25" s="39">
        <f>SUM(G26:G27)</f>
        <v>436974</v>
      </c>
    </row>
    <row r="26" spans="2:7" ht="12.75" customHeight="1">
      <c r="B26" s="44"/>
      <c r="C26" s="144"/>
      <c r="D26" s="144"/>
      <c r="E26" s="52"/>
      <c r="F26" s="52" t="s">
        <v>317</v>
      </c>
      <c r="G26" s="286">
        <v>344073</v>
      </c>
    </row>
    <row r="27" spans="2:7" ht="12.75" customHeight="1">
      <c r="B27" s="44"/>
      <c r="C27" s="144"/>
      <c r="D27" s="144"/>
      <c r="E27" s="52"/>
      <c r="F27" s="52" t="s">
        <v>601</v>
      </c>
      <c r="G27" s="286">
        <v>92901</v>
      </c>
    </row>
    <row r="28" spans="2:7" ht="12.75" customHeight="1">
      <c r="B28" s="36"/>
      <c r="C28" s="43"/>
      <c r="D28" s="301" t="s">
        <v>43</v>
      </c>
      <c r="E28" s="302"/>
      <c r="F28" s="303"/>
      <c r="G28" s="39">
        <f>SUM(G29:G30)</f>
        <v>99323</v>
      </c>
    </row>
    <row r="29" spans="2:8" ht="12.75" customHeight="1">
      <c r="B29" s="36"/>
      <c r="C29" s="43"/>
      <c r="D29" s="40"/>
      <c r="E29" s="52" t="s">
        <v>541</v>
      </c>
      <c r="F29" s="52"/>
      <c r="G29" s="286">
        <v>78205</v>
      </c>
      <c r="H29" s="137"/>
    </row>
    <row r="30" spans="2:7" ht="12.75" customHeight="1">
      <c r="B30" s="262"/>
      <c r="C30" s="263"/>
      <c r="D30" s="143"/>
      <c r="E30" s="52" t="s">
        <v>600</v>
      </c>
      <c r="F30" s="52"/>
      <c r="G30" s="288">
        <v>21118</v>
      </c>
    </row>
    <row r="31" spans="2:7" ht="12.75" customHeight="1">
      <c r="B31" s="142"/>
      <c r="C31" s="143"/>
      <c r="D31" s="143"/>
      <c r="E31" s="292" t="s">
        <v>40</v>
      </c>
      <c r="F31" s="293"/>
      <c r="G31" s="147">
        <f>SUM(G32:G33)</f>
        <v>41874954</v>
      </c>
    </row>
    <row r="32" spans="2:7" ht="12.75" customHeight="1">
      <c r="B32" s="142"/>
      <c r="C32" s="143"/>
      <c r="D32" s="143"/>
      <c r="E32" s="145"/>
      <c r="F32" s="146" t="s">
        <v>607</v>
      </c>
      <c r="G32" s="287">
        <v>32972405</v>
      </c>
    </row>
    <row r="33" spans="2:7" ht="12.75" customHeight="1">
      <c r="B33" s="142"/>
      <c r="C33" s="143"/>
      <c r="D33" s="143"/>
      <c r="E33" s="145"/>
      <c r="F33" s="146" t="s">
        <v>584</v>
      </c>
      <c r="G33" s="287">
        <v>8902549</v>
      </c>
    </row>
    <row r="34" spans="2:7" ht="12.75" customHeight="1">
      <c r="B34" s="45" t="s">
        <v>45</v>
      </c>
      <c r="C34" s="46"/>
      <c r="D34" s="47"/>
      <c r="E34" s="47"/>
      <c r="F34" s="47"/>
      <c r="G34" s="49">
        <f>G25+G28+G31</f>
        <v>42411251</v>
      </c>
    </row>
    <row r="35" ht="12.75" customHeight="1"/>
    <row r="36" spans="2:7" ht="12.75" customHeight="1">
      <c r="B36" s="50" t="s">
        <v>46</v>
      </c>
      <c r="C36" s="51"/>
      <c r="D36" s="50"/>
      <c r="E36" s="50"/>
      <c r="F36" s="50"/>
      <c r="G36" s="138">
        <f>SUM(G19+G34)</f>
        <v>50533492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8">
    <mergeCell ref="E31:F31"/>
    <mergeCell ref="B23:G23"/>
    <mergeCell ref="B2:G2"/>
    <mergeCell ref="B6:G6"/>
    <mergeCell ref="D28:F28"/>
    <mergeCell ref="C24:F24"/>
    <mergeCell ref="E11:F11"/>
    <mergeCell ref="E14:F1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1"/>
  <headerFooter>
    <oddHeader>&amp;L&amp;"-,Félkövér"Fertőboz Község Önkormányzata&amp;C&amp;"Times New Roman,Félkövér"2019. évi Költségvetése&amp;R&amp;"-,Félkövér"&amp;10
4.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6"/>
  <sheetViews>
    <sheetView workbookViewId="0" topLeftCell="A1">
      <selection activeCell="K35" sqref="K35"/>
    </sheetView>
  </sheetViews>
  <sheetFormatPr defaultColWidth="6.28125" defaultRowHeight="15"/>
  <cols>
    <col min="1" max="1" width="61.57421875" style="0" customWidth="1"/>
    <col min="2" max="2" width="9.7109375" style="0" customWidth="1"/>
    <col min="3" max="3" width="17.00390625" style="0" customWidth="1"/>
  </cols>
  <sheetData>
    <row r="2" spans="1:3" ht="33.75" customHeight="1">
      <c r="A2" s="309" t="s">
        <v>587</v>
      </c>
      <c r="B2" s="309"/>
      <c r="C2" s="309"/>
    </row>
    <row r="3" spans="1:3" ht="26.25" customHeight="1">
      <c r="A3" s="24"/>
      <c r="B3" s="25"/>
      <c r="C3" s="25"/>
    </row>
    <row r="4" ht="23.25" customHeight="1">
      <c r="A4" s="4" t="s">
        <v>47</v>
      </c>
    </row>
    <row r="5" spans="1:3" ht="30">
      <c r="A5" s="157" t="s">
        <v>36</v>
      </c>
      <c r="B5" s="156" t="s">
        <v>71</v>
      </c>
      <c r="C5" s="157" t="s">
        <v>49</v>
      </c>
    </row>
    <row r="6" spans="1:3" ht="15.75">
      <c r="A6" s="9" t="s">
        <v>542</v>
      </c>
      <c r="B6" s="5" t="s">
        <v>73</v>
      </c>
      <c r="C6" s="159">
        <v>80000</v>
      </c>
    </row>
    <row r="7" spans="1:3" ht="15.75">
      <c r="A7" s="9" t="s">
        <v>543</v>
      </c>
      <c r="B7" s="5" t="s">
        <v>73</v>
      </c>
      <c r="C7" s="159">
        <v>60000</v>
      </c>
    </row>
    <row r="8" spans="1:3" ht="15.75">
      <c r="A8" s="9" t="s">
        <v>308</v>
      </c>
      <c r="B8" s="5" t="s">
        <v>73</v>
      </c>
      <c r="C8" s="131">
        <v>1430000</v>
      </c>
    </row>
    <row r="9" spans="1:3" ht="15.75">
      <c r="A9" s="9" t="s">
        <v>309</v>
      </c>
      <c r="B9" s="5" t="s">
        <v>73</v>
      </c>
      <c r="C9" s="131">
        <v>60000</v>
      </c>
    </row>
    <row r="10" spans="1:3" ht="15.75">
      <c r="A10" s="9" t="s">
        <v>310</v>
      </c>
      <c r="B10" s="5" t="s">
        <v>73</v>
      </c>
      <c r="C10" s="131"/>
    </row>
    <row r="11" spans="1:3" ht="15.75">
      <c r="A11" s="9" t="s">
        <v>318</v>
      </c>
      <c r="B11" s="5" t="s">
        <v>73</v>
      </c>
      <c r="C11" s="131">
        <v>0</v>
      </c>
    </row>
    <row r="12" spans="1:3" ht="15">
      <c r="A12" s="8" t="s">
        <v>311</v>
      </c>
      <c r="B12" s="10" t="s">
        <v>73</v>
      </c>
      <c r="C12" s="139">
        <f>SUM(C6:C11)</f>
        <v>1630000</v>
      </c>
    </row>
    <row r="13" spans="1:3" ht="15.75">
      <c r="A13" s="11" t="s">
        <v>186</v>
      </c>
      <c r="B13" s="7" t="s">
        <v>74</v>
      </c>
      <c r="C13" s="132">
        <f>SUM(C12)</f>
        <v>1630000</v>
      </c>
    </row>
    <row r="16" ht="16.5" customHeight="1"/>
    <row r="17" spans="1:3" ht="33.75" customHeight="1">
      <c r="A17" s="309" t="s">
        <v>315</v>
      </c>
      <c r="B17" s="310"/>
      <c r="C17" s="310"/>
    </row>
    <row r="18" spans="1:3" ht="33.75" customHeight="1">
      <c r="A18" s="21"/>
      <c r="B18" s="54"/>
      <c r="C18" s="54"/>
    </row>
    <row r="20" spans="1:3" ht="30">
      <c r="A20" s="155" t="s">
        <v>36</v>
      </c>
      <c r="B20" s="156" t="s">
        <v>71</v>
      </c>
      <c r="C20" s="155" t="s">
        <v>49</v>
      </c>
    </row>
    <row r="21" spans="1:3" ht="25.5">
      <c r="A21" s="56" t="s">
        <v>187</v>
      </c>
      <c r="B21" s="57" t="s">
        <v>75</v>
      </c>
      <c r="C21" s="154">
        <f>SUM(C22:C23:C24)</f>
        <v>257352</v>
      </c>
    </row>
    <row r="22" spans="1:3" ht="15.75">
      <c r="A22" s="100" t="s">
        <v>313</v>
      </c>
      <c r="B22" s="5" t="s">
        <v>75</v>
      </c>
      <c r="C22" s="152">
        <v>180600</v>
      </c>
    </row>
    <row r="23" spans="1:3" ht="15.75">
      <c r="A23" s="153" t="s">
        <v>566</v>
      </c>
      <c r="B23" s="6" t="s">
        <v>75</v>
      </c>
      <c r="C23" s="152">
        <v>26752</v>
      </c>
    </row>
    <row r="24" spans="1:3" s="26" customFormat="1" ht="15.75">
      <c r="A24" s="153" t="s">
        <v>596</v>
      </c>
      <c r="B24" s="6" t="s">
        <v>594</v>
      </c>
      <c r="C24" s="152">
        <v>50000</v>
      </c>
    </row>
    <row r="25" spans="1:3" s="26" customFormat="1" ht="15.75">
      <c r="A25" s="153"/>
      <c r="B25" s="6"/>
      <c r="C25" s="259"/>
    </row>
    <row r="26" spans="1:3" s="26" customFormat="1" ht="15.75">
      <c r="A26" s="153"/>
      <c r="B26" s="6"/>
      <c r="C26" s="259"/>
    </row>
    <row r="27" spans="1:3" ht="25.5">
      <c r="A27" s="58" t="s">
        <v>314</v>
      </c>
      <c r="B27" s="57" t="s">
        <v>444</v>
      </c>
      <c r="C27" s="154">
        <f>SUM(C28:C35)</f>
        <v>406358</v>
      </c>
    </row>
    <row r="28" spans="1:3" ht="15.75">
      <c r="A28" s="100" t="s">
        <v>319</v>
      </c>
      <c r="B28" s="5" t="s">
        <v>444</v>
      </c>
      <c r="C28" s="152">
        <v>101978</v>
      </c>
    </row>
    <row r="29" spans="1:3" ht="15.75">
      <c r="A29" s="100" t="s">
        <v>567</v>
      </c>
      <c r="B29" s="5" t="s">
        <v>444</v>
      </c>
      <c r="C29" s="152">
        <v>30000</v>
      </c>
    </row>
    <row r="30" spans="1:3" ht="15.75">
      <c r="A30" s="100" t="s">
        <v>568</v>
      </c>
      <c r="B30" s="5" t="s">
        <v>444</v>
      </c>
      <c r="C30" s="152">
        <v>40000</v>
      </c>
    </row>
    <row r="31" spans="1:3" ht="15.75">
      <c r="A31" s="153" t="s">
        <v>595</v>
      </c>
      <c r="B31" s="153" t="s">
        <v>444</v>
      </c>
      <c r="C31" s="152">
        <v>5780</v>
      </c>
    </row>
    <row r="32" spans="1:3" s="26" customFormat="1" ht="15.75">
      <c r="A32" s="153" t="s">
        <v>598</v>
      </c>
      <c r="B32" s="153" t="s">
        <v>597</v>
      </c>
      <c r="C32" s="152">
        <v>50000</v>
      </c>
    </row>
    <row r="33" spans="1:3" s="26" customFormat="1" ht="15.75">
      <c r="A33" s="153" t="e">
        <f>-Nagycenki Önkéntes Polgárőr Egyesület</f>
        <v>#NAME?</v>
      </c>
      <c r="B33" s="153" t="s">
        <v>597</v>
      </c>
      <c r="C33" s="152">
        <v>50000</v>
      </c>
    </row>
    <row r="34" spans="1:3" s="55" customFormat="1" ht="15.75">
      <c r="A34" s="9" t="s">
        <v>312</v>
      </c>
      <c r="B34" s="5" t="s">
        <v>444</v>
      </c>
      <c r="C34" s="152">
        <v>98600</v>
      </c>
    </row>
    <row r="35" spans="1:3" ht="15">
      <c r="A35" s="152" t="s">
        <v>544</v>
      </c>
      <c r="B35" s="6" t="s">
        <v>75</v>
      </c>
      <c r="C35" s="152">
        <v>30000</v>
      </c>
    </row>
    <row r="36" ht="15">
      <c r="C36" s="260"/>
    </row>
  </sheetData>
  <sheetProtection/>
  <mergeCells count="2">
    <mergeCell ref="A2:C2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1"/>
  <headerFooter>
    <oddHeader>&amp;L&amp;"Times New Roman,Félkövér"&amp;12Fertőboz Község Önkormányzata&amp;C&amp;"Times New Roman,Félkövér"2019. évi Költségvetés&amp;R&amp;"-,Félkövér"5.melléklet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view="pageLayout" workbookViewId="0" topLeftCell="A7">
      <selection activeCell="G27" sqref="G27"/>
    </sheetView>
  </sheetViews>
  <sheetFormatPr defaultColWidth="7.8515625" defaultRowHeight="15"/>
  <cols>
    <col min="1" max="1" width="46.421875" style="28" customWidth="1"/>
    <col min="2" max="2" width="12.57421875" style="28" customWidth="1"/>
    <col min="3" max="3" width="10.7109375" style="30" customWidth="1"/>
    <col min="4" max="4" width="0.2890625" style="28" customWidth="1"/>
    <col min="5" max="5" width="0.71875" style="28" hidden="1" customWidth="1"/>
    <col min="6" max="6" width="45.7109375" style="28" customWidth="1"/>
    <col min="7" max="7" width="14.57421875" style="28" customWidth="1"/>
    <col min="8" max="8" width="10.7109375" style="30" customWidth="1"/>
    <col min="9" max="16384" width="7.8515625" style="28" customWidth="1"/>
  </cols>
  <sheetData>
    <row r="1" ht="23.25" customHeight="1"/>
    <row r="2" spans="1:8" ht="12" customHeight="1">
      <c r="A2" s="314" t="s">
        <v>586</v>
      </c>
      <c r="B2" s="314"/>
      <c r="C2" s="314"/>
      <c r="D2" s="314"/>
      <c r="E2" s="314"/>
      <c r="F2" s="314"/>
      <c r="G2" s="314"/>
      <c r="H2" s="314"/>
    </row>
    <row r="3" spans="1:8" ht="49.5" customHeight="1" thickBot="1">
      <c r="A3" s="315"/>
      <c r="B3" s="315"/>
      <c r="C3" s="315"/>
      <c r="D3" s="315"/>
      <c r="E3" s="315"/>
      <c r="F3" s="315"/>
      <c r="G3" s="315"/>
      <c r="H3" s="315"/>
    </row>
    <row r="4" spans="1:8" ht="21" customHeight="1">
      <c r="A4" s="316" t="s">
        <v>255</v>
      </c>
      <c r="B4" s="317"/>
      <c r="C4" s="318"/>
      <c r="D4" s="91"/>
      <c r="E4" s="91"/>
      <c r="F4" s="318" t="s">
        <v>256</v>
      </c>
      <c r="G4" s="319"/>
      <c r="H4" s="320"/>
    </row>
    <row r="5" spans="1:8" ht="24" customHeight="1">
      <c r="A5" s="59" t="s">
        <v>257</v>
      </c>
      <c r="B5" s="311">
        <v>2019</v>
      </c>
      <c r="C5" s="312"/>
      <c r="D5" s="60"/>
      <c r="E5" s="60"/>
      <c r="F5" s="60" t="s">
        <v>258</v>
      </c>
      <c r="G5" s="311">
        <v>2018</v>
      </c>
      <c r="H5" s="313"/>
    </row>
    <row r="6" spans="1:8" ht="18" customHeight="1">
      <c r="A6" s="61"/>
      <c r="B6" s="85" t="s">
        <v>254</v>
      </c>
      <c r="C6" s="62" t="s">
        <v>253</v>
      </c>
      <c r="D6" s="86"/>
      <c r="E6" s="86"/>
      <c r="F6" s="86"/>
      <c r="G6" s="87" t="s">
        <v>254</v>
      </c>
      <c r="H6" s="88" t="s">
        <v>253</v>
      </c>
    </row>
    <row r="7" spans="1:8" ht="18" customHeight="1">
      <c r="A7" s="61"/>
      <c r="B7" s="85"/>
      <c r="C7" s="62"/>
      <c r="D7" s="86"/>
      <c r="E7" s="86"/>
      <c r="F7" s="86"/>
      <c r="G7" s="87"/>
      <c r="H7" s="88"/>
    </row>
    <row r="8" spans="1:8" ht="12.75">
      <c r="A8" s="61" t="s">
        <v>225</v>
      </c>
      <c r="B8" s="76">
        <v>14316296</v>
      </c>
      <c r="C8" s="71">
        <f aca="true" t="shared" si="0" ref="C8:C14">SUM(B8)</f>
        <v>14316296</v>
      </c>
      <c r="D8" s="63"/>
      <c r="E8" s="63"/>
      <c r="F8" s="63" t="s">
        <v>259</v>
      </c>
      <c r="G8" s="81">
        <v>6334632</v>
      </c>
      <c r="H8" s="135">
        <f>SUM(G8)</f>
        <v>6334632</v>
      </c>
    </row>
    <row r="9" spans="1:8" ht="12.75">
      <c r="A9" s="61" t="s">
        <v>278</v>
      </c>
      <c r="B9" s="76">
        <v>13385944</v>
      </c>
      <c r="C9" s="71">
        <f t="shared" si="0"/>
        <v>13385944</v>
      </c>
      <c r="D9" s="63"/>
      <c r="E9" s="63"/>
      <c r="F9" s="63" t="s">
        <v>260</v>
      </c>
      <c r="G9" s="81">
        <v>1246926</v>
      </c>
      <c r="H9" s="135">
        <f aca="true" t="shared" si="1" ref="H9:H28">SUM(G9)</f>
        <v>1246926</v>
      </c>
    </row>
    <row r="10" spans="1:8" ht="12.75">
      <c r="A10" s="61" t="s">
        <v>230</v>
      </c>
      <c r="B10" s="76">
        <v>5401437</v>
      </c>
      <c r="C10" s="71">
        <f t="shared" si="0"/>
        <v>5401437</v>
      </c>
      <c r="D10" s="63"/>
      <c r="E10" s="63"/>
      <c r="F10" s="63" t="s">
        <v>271</v>
      </c>
      <c r="G10" s="81">
        <v>11849462</v>
      </c>
      <c r="H10" s="135">
        <f t="shared" si="1"/>
        <v>11849462</v>
      </c>
    </row>
    <row r="11" spans="1:8" ht="12.75">
      <c r="A11" s="61" t="s">
        <v>280</v>
      </c>
      <c r="B11" s="76">
        <v>0</v>
      </c>
      <c r="C11" s="71">
        <f t="shared" si="0"/>
        <v>0</v>
      </c>
      <c r="D11" s="63"/>
      <c r="E11" s="63"/>
      <c r="F11" s="63" t="s">
        <v>272</v>
      </c>
      <c r="G11" s="81">
        <v>1650000</v>
      </c>
      <c r="H11" s="135">
        <f t="shared" si="1"/>
        <v>1650000</v>
      </c>
    </row>
    <row r="12" spans="1:8" ht="12.75">
      <c r="A12" s="61" t="s">
        <v>282</v>
      </c>
      <c r="B12" s="76"/>
      <c r="C12" s="71">
        <f t="shared" si="0"/>
        <v>0</v>
      </c>
      <c r="D12" s="63"/>
      <c r="E12" s="63"/>
      <c r="F12" s="63" t="s">
        <v>273</v>
      </c>
      <c r="G12" s="81">
        <v>9469676</v>
      </c>
      <c r="H12" s="135">
        <f t="shared" si="1"/>
        <v>9469676</v>
      </c>
    </row>
    <row r="13" spans="1:8" ht="12.75">
      <c r="A13" s="66" t="s">
        <v>276</v>
      </c>
      <c r="B13" s="90">
        <v>0</v>
      </c>
      <c r="C13" s="71">
        <f t="shared" si="0"/>
        <v>0</v>
      </c>
      <c r="D13" s="63"/>
      <c r="E13" s="63"/>
      <c r="F13" s="67" t="s">
        <v>276</v>
      </c>
      <c r="G13" s="82">
        <v>0</v>
      </c>
      <c r="H13" s="135">
        <f t="shared" si="1"/>
        <v>0</v>
      </c>
    </row>
    <row r="14" spans="1:8" ht="12.75">
      <c r="A14" s="66" t="s">
        <v>316</v>
      </c>
      <c r="B14" s="90">
        <v>0</v>
      </c>
      <c r="C14" s="71">
        <f t="shared" si="0"/>
        <v>0</v>
      </c>
      <c r="D14" s="63"/>
      <c r="E14" s="63"/>
      <c r="F14" s="63" t="s">
        <v>569</v>
      </c>
      <c r="G14" s="81">
        <v>572652</v>
      </c>
      <c r="H14" s="135">
        <f t="shared" si="1"/>
        <v>572652</v>
      </c>
    </row>
    <row r="15" spans="1:8" ht="12.75">
      <c r="A15" s="61"/>
      <c r="B15" s="76"/>
      <c r="C15" s="71"/>
      <c r="D15" s="63"/>
      <c r="E15" s="63"/>
      <c r="F15" s="63"/>
      <c r="G15" s="81"/>
      <c r="H15" s="135"/>
    </row>
    <row r="16" spans="1:8" ht="12.75">
      <c r="A16" s="61"/>
      <c r="B16" s="76"/>
      <c r="C16" s="71"/>
      <c r="D16" s="63"/>
      <c r="E16" s="63"/>
      <c r="F16" s="63"/>
      <c r="G16" s="81"/>
      <c r="H16" s="135"/>
    </row>
    <row r="17" spans="1:8" ht="15" customHeight="1">
      <c r="A17" s="68" t="s">
        <v>261</v>
      </c>
      <c r="B17" s="77">
        <f>SUM(B8:B14)</f>
        <v>33103677</v>
      </c>
      <c r="C17" s="77">
        <f>SUM(C8:C14)</f>
        <v>33103677</v>
      </c>
      <c r="D17" s="63"/>
      <c r="E17" s="63"/>
      <c r="F17" s="69" t="s">
        <v>262</v>
      </c>
      <c r="G17" s="83">
        <f>SUM(G8:G16)</f>
        <v>31123348</v>
      </c>
      <c r="H17" s="124">
        <f t="shared" si="1"/>
        <v>31123348</v>
      </c>
    </row>
    <row r="18" spans="1:8" ht="13.5" customHeight="1">
      <c r="A18" s="70"/>
      <c r="B18" s="78"/>
      <c r="C18" s="65"/>
      <c r="D18" s="63"/>
      <c r="E18" s="63"/>
      <c r="F18" s="63"/>
      <c r="G18" s="81"/>
      <c r="H18" s="135">
        <f t="shared" si="1"/>
        <v>0</v>
      </c>
    </row>
    <row r="19" spans="1:8" ht="21" customHeight="1">
      <c r="A19" s="59" t="s">
        <v>263</v>
      </c>
      <c r="B19" s="79"/>
      <c r="C19" s="71"/>
      <c r="D19" s="63"/>
      <c r="E19" s="63"/>
      <c r="F19" s="60" t="s">
        <v>264</v>
      </c>
      <c r="G19" s="84"/>
      <c r="H19" s="135"/>
    </row>
    <row r="20" spans="1:8" ht="21" customHeight="1">
      <c r="A20" s="59"/>
      <c r="B20" s="79"/>
      <c r="C20" s="71"/>
      <c r="D20" s="63"/>
      <c r="E20" s="63"/>
      <c r="F20" s="60"/>
      <c r="G20" s="125"/>
      <c r="H20" s="135"/>
    </row>
    <row r="21" spans="1:8" ht="11.25" customHeight="1">
      <c r="A21" s="66" t="s">
        <v>277</v>
      </c>
      <c r="B21" s="90"/>
      <c r="C21" s="71">
        <f>SUM(B21)</f>
        <v>0</v>
      </c>
      <c r="D21" s="63"/>
      <c r="E21" s="63"/>
      <c r="F21" s="63" t="s">
        <v>266</v>
      </c>
      <c r="G21" s="81">
        <v>6537431</v>
      </c>
      <c r="H21" s="135">
        <f t="shared" si="1"/>
        <v>6537431</v>
      </c>
    </row>
    <row r="22" spans="1:8" ht="12.75">
      <c r="A22" s="61" t="s">
        <v>279</v>
      </c>
      <c r="B22" s="90">
        <v>0</v>
      </c>
      <c r="C22" s="71">
        <f>SUM(B22)</f>
        <v>0</v>
      </c>
      <c r="D22" s="63"/>
      <c r="E22" s="63"/>
      <c r="F22" s="63" t="s">
        <v>274</v>
      </c>
      <c r="G22" s="81">
        <v>1584810</v>
      </c>
      <c r="H22" s="135">
        <f t="shared" si="1"/>
        <v>1584810</v>
      </c>
    </row>
    <row r="23" spans="1:8" ht="12.75">
      <c r="A23" s="61" t="s">
        <v>281</v>
      </c>
      <c r="B23" s="90">
        <v>0</v>
      </c>
      <c r="C23" s="71">
        <f>SUM(B23)</f>
        <v>0</v>
      </c>
      <c r="D23" s="63"/>
      <c r="E23" s="63"/>
      <c r="F23" s="63" t="s">
        <v>265</v>
      </c>
      <c r="G23" s="81">
        <v>33394683</v>
      </c>
      <c r="H23" s="135">
        <f t="shared" si="1"/>
        <v>33394683</v>
      </c>
    </row>
    <row r="24" spans="1:8" ht="12.75">
      <c r="A24" s="61" t="s">
        <v>282</v>
      </c>
      <c r="B24" s="90">
        <v>48553163</v>
      </c>
      <c r="C24" s="71">
        <f>SUM(B24)</f>
        <v>48553163</v>
      </c>
      <c r="D24" s="63"/>
      <c r="E24" s="63"/>
      <c r="F24" s="63" t="s">
        <v>275</v>
      </c>
      <c r="G24" s="81">
        <v>9016568</v>
      </c>
      <c r="H24" s="135">
        <f t="shared" si="1"/>
        <v>9016568</v>
      </c>
    </row>
    <row r="25" spans="1:8" ht="12.75">
      <c r="A25" s="61"/>
      <c r="B25" s="90"/>
      <c r="C25" s="71"/>
      <c r="D25" s="63"/>
      <c r="E25" s="63"/>
      <c r="F25" s="63" t="s">
        <v>46</v>
      </c>
      <c r="G25" s="81">
        <v>0</v>
      </c>
      <c r="H25" s="135">
        <f t="shared" si="1"/>
        <v>0</v>
      </c>
    </row>
    <row r="26" spans="1:8" ht="12.75">
      <c r="A26" s="61"/>
      <c r="B26" s="76"/>
      <c r="C26" s="71"/>
      <c r="D26" s="63"/>
      <c r="E26" s="63"/>
      <c r="F26" s="63"/>
      <c r="G26" s="81"/>
      <c r="H26" s="135"/>
    </row>
    <row r="27" spans="1:8" ht="14.25" customHeight="1">
      <c r="A27" s="68" t="s">
        <v>267</v>
      </c>
      <c r="B27" s="77">
        <f>SUM(B21:B26)</f>
        <v>48553163</v>
      </c>
      <c r="C27" s="77">
        <f>SUM(C18:C24)</f>
        <v>48553163</v>
      </c>
      <c r="D27" s="63"/>
      <c r="E27" s="63"/>
      <c r="F27" s="69" t="s">
        <v>268</v>
      </c>
      <c r="G27" s="83">
        <f>SUM(G21:G26)</f>
        <v>50533492</v>
      </c>
      <c r="H27" s="124">
        <f t="shared" si="1"/>
        <v>50533492</v>
      </c>
    </row>
    <row r="28" spans="1:8" ht="19.5" customHeight="1">
      <c r="A28" s="61"/>
      <c r="B28" s="76"/>
      <c r="C28" s="65"/>
      <c r="D28" s="63"/>
      <c r="E28" s="63"/>
      <c r="F28" s="63"/>
      <c r="G28" s="75"/>
      <c r="H28" s="64">
        <f t="shared" si="1"/>
        <v>0</v>
      </c>
    </row>
    <row r="29" spans="1:8" ht="13.5" thickBot="1">
      <c r="A29" s="72" t="s">
        <v>269</v>
      </c>
      <c r="B29" s="80">
        <f>SUM(B17+B27)</f>
        <v>81656840</v>
      </c>
      <c r="C29" s="80">
        <f>SUM(C17+C27)</f>
        <v>81656840</v>
      </c>
      <c r="D29" s="73"/>
      <c r="E29" s="73"/>
      <c r="F29" s="74" t="s">
        <v>270</v>
      </c>
      <c r="G29" s="89">
        <f>SUM(G17+G27)</f>
        <v>81656840</v>
      </c>
      <c r="H29" s="158">
        <f>SUM(H17+H27)</f>
        <v>81656840</v>
      </c>
    </row>
  </sheetData>
  <sheetProtection/>
  <mergeCells count="6">
    <mergeCell ref="B5:C5"/>
    <mergeCell ref="G5:H5"/>
    <mergeCell ref="A2:H2"/>
    <mergeCell ref="A3:H3"/>
    <mergeCell ref="A4:C4"/>
    <mergeCell ref="F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92" r:id="rId1"/>
  <headerFooter>
    <oddHeader>&amp;L&amp;"Times New Roman,Félkövér"&amp;14Fertőboz Község Önkormányzata&amp;C&amp;"Times New Roman,Félkövér"&amp;14 2019.évi Költségvetése&amp;R6.melléklet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Layout" workbookViewId="0" topLeftCell="A1">
      <selection activeCell="C22" sqref="C2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3.25" customHeight="1">
      <c r="A1" s="309" t="s">
        <v>26</v>
      </c>
      <c r="B1" s="323"/>
      <c r="C1" s="323"/>
    </row>
    <row r="2" ht="15">
      <c r="A2" s="1"/>
    </row>
    <row r="3" ht="15">
      <c r="A3" s="1"/>
    </row>
    <row r="4" spans="1:3" ht="51" customHeight="1">
      <c r="A4" s="19" t="s">
        <v>25</v>
      </c>
      <c r="B4" s="20" t="s">
        <v>29</v>
      </c>
      <c r="C4" s="22" t="s">
        <v>48</v>
      </c>
    </row>
    <row r="5" spans="1:3" ht="15" customHeight="1">
      <c r="A5" s="20" t="s">
        <v>242</v>
      </c>
      <c r="B5" s="126"/>
      <c r="C5" s="12"/>
    </row>
    <row r="6" spans="1:3" ht="15" customHeight="1">
      <c r="A6" s="20" t="s">
        <v>243</v>
      </c>
      <c r="B6" s="126"/>
      <c r="C6" s="12"/>
    </row>
    <row r="7" spans="1:3" ht="15" customHeight="1">
      <c r="A7" s="20" t="s">
        <v>244</v>
      </c>
      <c r="B7" s="126"/>
      <c r="C7" s="12"/>
    </row>
    <row r="8" spans="1:3" ht="15" customHeight="1">
      <c r="A8" s="20" t="s">
        <v>245</v>
      </c>
      <c r="B8" s="126"/>
      <c r="C8" s="12"/>
    </row>
    <row r="9" spans="1:3" ht="15" customHeight="1">
      <c r="A9" s="19" t="s">
        <v>20</v>
      </c>
      <c r="B9" s="126"/>
      <c r="C9" s="53"/>
    </row>
    <row r="10" spans="1:3" ht="15" customHeight="1">
      <c r="A10" s="20" t="s">
        <v>246</v>
      </c>
      <c r="B10" s="126"/>
      <c r="C10" s="53"/>
    </row>
    <row r="11" spans="1:3" ht="15" customHeight="1">
      <c r="A11" s="20" t="s">
        <v>247</v>
      </c>
      <c r="B11" s="126"/>
      <c r="C11" s="53"/>
    </row>
    <row r="12" spans="1:3" ht="15" customHeight="1">
      <c r="A12" s="20" t="s">
        <v>248</v>
      </c>
      <c r="B12" s="126"/>
      <c r="C12" s="129"/>
    </row>
    <row r="13" spans="1:3" ht="15" customHeight="1">
      <c r="A13" s="20" t="s">
        <v>249</v>
      </c>
      <c r="B13" s="127"/>
      <c r="C13" s="129"/>
    </row>
    <row r="14" spans="1:3" ht="15" customHeight="1">
      <c r="A14" s="20" t="s">
        <v>250</v>
      </c>
      <c r="B14" s="127"/>
      <c r="C14" s="129"/>
    </row>
    <row r="15" spans="1:3" ht="15" customHeight="1">
      <c r="A15" s="20" t="s">
        <v>251</v>
      </c>
      <c r="B15" s="127"/>
      <c r="C15" s="129"/>
    </row>
    <row r="16" spans="1:3" ht="15" customHeight="1">
      <c r="A16" s="20" t="s">
        <v>252</v>
      </c>
      <c r="B16" s="127"/>
      <c r="C16" s="129"/>
    </row>
    <row r="17" spans="1:3" ht="15" customHeight="1">
      <c r="A17" s="19" t="s">
        <v>21</v>
      </c>
      <c r="B17" s="128"/>
      <c r="C17" s="129"/>
    </row>
    <row r="18" spans="1:3" ht="32.25" customHeight="1">
      <c r="A18" s="20" t="s">
        <v>10</v>
      </c>
      <c r="B18" s="127">
        <v>1.625</v>
      </c>
      <c r="C18" s="130">
        <v>1.625</v>
      </c>
    </row>
    <row r="19" spans="1:3" ht="15" customHeight="1">
      <c r="A19" s="20" t="s">
        <v>11</v>
      </c>
      <c r="B19" s="127"/>
      <c r="C19" s="129"/>
    </row>
    <row r="20" spans="1:3" ht="15" customHeight="1">
      <c r="A20" s="20" t="s">
        <v>12</v>
      </c>
      <c r="B20" s="127"/>
      <c r="C20" s="129"/>
    </row>
    <row r="21" spans="1:3" ht="15" customHeight="1">
      <c r="A21" s="19" t="s">
        <v>22</v>
      </c>
      <c r="B21" s="128">
        <f>SUM(B18:B20)</f>
        <v>1.625</v>
      </c>
      <c r="C21" s="129">
        <f>SUM(B21)</f>
        <v>1.625</v>
      </c>
    </row>
    <row r="22" spans="1:3" ht="15" customHeight="1">
      <c r="A22" s="20" t="s">
        <v>13</v>
      </c>
      <c r="B22" s="127">
        <v>1</v>
      </c>
      <c r="C22" s="129">
        <v>1</v>
      </c>
    </row>
    <row r="23" spans="1:3" ht="15" customHeight="1">
      <c r="A23" s="20" t="s">
        <v>14</v>
      </c>
      <c r="B23" s="126"/>
      <c r="C23" s="129"/>
    </row>
    <row r="24" spans="1:3" ht="15" customHeight="1">
      <c r="A24" s="20" t="s">
        <v>307</v>
      </c>
      <c r="B24" s="126"/>
      <c r="C24" s="129"/>
    </row>
    <row r="25" spans="1:3" ht="15" customHeight="1">
      <c r="A25" s="19" t="s">
        <v>23</v>
      </c>
      <c r="B25" s="126">
        <v>1</v>
      </c>
      <c r="C25" s="53">
        <v>1</v>
      </c>
    </row>
    <row r="26" spans="1:3" ht="37.5" customHeight="1">
      <c r="A26" s="19" t="s">
        <v>24</v>
      </c>
      <c r="B26" s="136">
        <f>SUM(B21:B22)</f>
        <v>2.625</v>
      </c>
      <c r="C26" s="136">
        <f>SUM(C21:C22)</f>
        <v>2.625</v>
      </c>
    </row>
    <row r="27" spans="1:3" ht="27" customHeight="1">
      <c r="A27" s="20" t="s">
        <v>15</v>
      </c>
      <c r="B27" s="126"/>
      <c r="C27" s="12"/>
    </row>
    <row r="28" spans="1:3" ht="28.5" customHeight="1">
      <c r="A28" s="20" t="s">
        <v>16</v>
      </c>
      <c r="B28" s="126"/>
      <c r="C28" s="12"/>
    </row>
    <row r="29" spans="1:3" ht="27.75" customHeight="1">
      <c r="A29" s="20" t="s">
        <v>17</v>
      </c>
      <c r="B29" s="126"/>
      <c r="C29" s="12"/>
    </row>
    <row r="30" spans="1:3" ht="15" customHeight="1">
      <c r="A30" s="20" t="s">
        <v>18</v>
      </c>
      <c r="B30" s="126"/>
      <c r="C30" s="12"/>
    </row>
    <row r="31" spans="1:3" ht="28.5" customHeight="1">
      <c r="A31" s="19" t="s">
        <v>19</v>
      </c>
      <c r="B31" s="126"/>
      <c r="C31" s="12"/>
    </row>
    <row r="32" spans="1:2" ht="15">
      <c r="A32" s="321"/>
      <c r="B32" s="322"/>
    </row>
    <row r="33" spans="1:2" ht="15">
      <c r="A33" s="322"/>
      <c r="B33" s="322"/>
    </row>
  </sheetData>
  <sheetProtection/>
  <mergeCells count="3">
    <mergeCell ref="A32:B32"/>
    <mergeCell ref="A33:B3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&amp;L&amp;"Times New Roman,Félkövér"&amp;14Fertőboz Község Önkormányzata&amp;C&amp;"Times New Roman,Félkövér"&amp;14 2019. évi Költségvetése&amp;R7.melléklet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4:P36"/>
  <sheetViews>
    <sheetView view="pageLayout" zoomScale="115" zoomScalePageLayoutView="115" workbookViewId="0" topLeftCell="B1">
      <selection activeCell="B5" sqref="B5"/>
    </sheetView>
  </sheetViews>
  <sheetFormatPr defaultColWidth="9.140625" defaultRowHeight="15"/>
  <cols>
    <col min="1" max="1" width="1.8515625" style="28" customWidth="1"/>
    <col min="2" max="2" width="21.57421875" style="28" customWidth="1"/>
    <col min="3" max="3" width="10.8515625" style="28" customWidth="1"/>
    <col min="4" max="4" width="11.8515625" style="28" customWidth="1"/>
    <col min="5" max="5" width="9.7109375" style="28" customWidth="1"/>
    <col min="6" max="6" width="10.28125" style="28" customWidth="1"/>
    <col min="7" max="7" width="10.57421875" style="28" customWidth="1"/>
    <col min="8" max="9" width="10.00390625" style="28" customWidth="1"/>
    <col min="10" max="10" width="9.8515625" style="28" customWidth="1"/>
    <col min="11" max="11" width="10.140625" style="28" customWidth="1"/>
    <col min="12" max="12" width="9.7109375" style="28" customWidth="1"/>
    <col min="13" max="13" width="11.57421875" style="28" customWidth="1"/>
    <col min="14" max="14" width="10.140625" style="28" customWidth="1"/>
    <col min="15" max="15" width="10.8515625" style="28" customWidth="1"/>
    <col min="16" max="16384" width="9.140625" style="28" customWidth="1"/>
  </cols>
  <sheetData>
    <row r="4" spans="2:15" ht="18.75">
      <c r="B4" s="324" t="s">
        <v>605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</row>
    <row r="5" ht="12.75">
      <c r="O5" s="28" t="s">
        <v>573</v>
      </c>
    </row>
    <row r="6" ht="13.5" thickBot="1"/>
    <row r="7" spans="2:15" ht="13.5" thickTop="1">
      <c r="B7" s="92" t="s">
        <v>36</v>
      </c>
      <c r="C7" s="93" t="s">
        <v>283</v>
      </c>
      <c r="D7" s="93" t="s">
        <v>284</v>
      </c>
      <c r="E7" s="93" t="s">
        <v>285</v>
      </c>
      <c r="F7" s="93" t="s">
        <v>286</v>
      </c>
      <c r="G7" s="93" t="s">
        <v>287</v>
      </c>
      <c r="H7" s="93" t="s">
        <v>288</v>
      </c>
      <c r="I7" s="93" t="s">
        <v>289</v>
      </c>
      <c r="J7" s="93" t="s">
        <v>290</v>
      </c>
      <c r="K7" s="93" t="s">
        <v>291</v>
      </c>
      <c r="L7" s="93" t="s">
        <v>292</v>
      </c>
      <c r="M7" s="93" t="s">
        <v>293</v>
      </c>
      <c r="N7" s="93" t="s">
        <v>294</v>
      </c>
      <c r="O7" s="94" t="s">
        <v>253</v>
      </c>
    </row>
    <row r="8" spans="2:15" s="35" customFormat="1" ht="12.75">
      <c r="B8" s="95" t="s">
        <v>295</v>
      </c>
      <c r="C8" s="256">
        <f aca="true" t="shared" si="0" ref="C8:N8">SUM(C9:C16)</f>
        <v>6804736.666666666</v>
      </c>
      <c r="D8" s="256">
        <f t="shared" si="0"/>
        <v>6804737</v>
      </c>
      <c r="E8" s="256">
        <f t="shared" si="0"/>
        <v>6804737</v>
      </c>
      <c r="F8" s="256">
        <f t="shared" si="0"/>
        <v>6804737</v>
      </c>
      <c r="G8" s="256">
        <f t="shared" si="0"/>
        <v>6804737</v>
      </c>
      <c r="H8" s="256">
        <f t="shared" si="0"/>
        <v>6804737</v>
      </c>
      <c r="I8" s="256">
        <f t="shared" si="0"/>
        <v>6804737</v>
      </c>
      <c r="J8" s="256">
        <f t="shared" si="0"/>
        <v>6804736</v>
      </c>
      <c r="K8" s="256">
        <f t="shared" si="0"/>
        <v>6804737</v>
      </c>
      <c r="L8" s="256">
        <f t="shared" si="0"/>
        <v>6804736</v>
      </c>
      <c r="M8" s="256">
        <f t="shared" si="0"/>
        <v>6804736</v>
      </c>
      <c r="N8" s="256">
        <f t="shared" si="0"/>
        <v>6804736</v>
      </c>
      <c r="O8" s="97">
        <v>81656840</v>
      </c>
    </row>
    <row r="9" spans="2:15" ht="12.75">
      <c r="B9" s="96" t="s">
        <v>305</v>
      </c>
      <c r="C9" s="257">
        <v>0</v>
      </c>
      <c r="D9" s="257">
        <v>0</v>
      </c>
      <c r="E9" s="257">
        <v>0</v>
      </c>
      <c r="F9" s="257">
        <v>0</v>
      </c>
      <c r="G9" s="257">
        <v>0</v>
      </c>
      <c r="H9" s="257">
        <v>0</v>
      </c>
      <c r="I9" s="257">
        <v>0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97">
        <v>0</v>
      </c>
    </row>
    <row r="10" spans="2:15" ht="12.75">
      <c r="B10" s="96" t="s">
        <v>306</v>
      </c>
      <c r="C10" s="257">
        <f>O10/12</f>
        <v>1193024.6666666667</v>
      </c>
      <c r="D10" s="257">
        <v>1193025</v>
      </c>
      <c r="E10" s="257">
        <v>1193025</v>
      </c>
      <c r="F10" s="257">
        <v>1193025</v>
      </c>
      <c r="G10" s="257">
        <v>1193025</v>
      </c>
      <c r="H10" s="257">
        <v>1193025</v>
      </c>
      <c r="I10" s="257">
        <v>1193025</v>
      </c>
      <c r="J10" s="257">
        <v>1193025</v>
      </c>
      <c r="K10" s="257">
        <v>1193025</v>
      </c>
      <c r="L10" s="257">
        <v>1193025</v>
      </c>
      <c r="M10" s="257">
        <v>1193025</v>
      </c>
      <c r="N10" s="257">
        <v>1193021</v>
      </c>
      <c r="O10" s="97">
        <v>14316296</v>
      </c>
    </row>
    <row r="11" spans="2:15" ht="12.75">
      <c r="B11" s="96" t="s">
        <v>278</v>
      </c>
      <c r="C11" s="257">
        <f>O11/12</f>
        <v>1115495.3333333333</v>
      </c>
      <c r="D11" s="257">
        <v>1115495</v>
      </c>
      <c r="E11" s="257">
        <v>1115495</v>
      </c>
      <c r="F11" s="257">
        <v>1115495</v>
      </c>
      <c r="G11" s="257">
        <v>1115495</v>
      </c>
      <c r="H11" s="257">
        <v>1115495</v>
      </c>
      <c r="I11" s="257">
        <v>1115495</v>
      </c>
      <c r="J11" s="257">
        <v>1115495</v>
      </c>
      <c r="K11" s="257">
        <v>1115495</v>
      </c>
      <c r="L11" s="257">
        <v>1115495</v>
      </c>
      <c r="M11" s="257">
        <v>1115495</v>
      </c>
      <c r="N11" s="257">
        <v>1115499</v>
      </c>
      <c r="O11" s="97">
        <v>13385944</v>
      </c>
    </row>
    <row r="12" spans="2:15" ht="12.75">
      <c r="B12" s="96" t="s">
        <v>241</v>
      </c>
      <c r="C12" s="257">
        <f>O12/12</f>
        <v>450119.75</v>
      </c>
      <c r="D12" s="257">
        <v>450120</v>
      </c>
      <c r="E12" s="257">
        <v>450120</v>
      </c>
      <c r="F12" s="257">
        <v>450120</v>
      </c>
      <c r="G12" s="257">
        <v>450120</v>
      </c>
      <c r="H12" s="257">
        <v>450120</v>
      </c>
      <c r="I12" s="257">
        <v>450120</v>
      </c>
      <c r="J12" s="257">
        <v>450119</v>
      </c>
      <c r="K12" s="257">
        <v>450120</v>
      </c>
      <c r="L12" s="257">
        <v>450119</v>
      </c>
      <c r="M12" s="257">
        <v>450119</v>
      </c>
      <c r="N12" s="257">
        <v>450120</v>
      </c>
      <c r="O12" s="97">
        <v>5401437</v>
      </c>
    </row>
    <row r="13" spans="2:15" ht="12.75">
      <c r="B13" s="96" t="s">
        <v>297</v>
      </c>
      <c r="C13" s="257">
        <v>0</v>
      </c>
      <c r="D13" s="257">
        <v>0</v>
      </c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97">
        <f>SUM(C13:N13)</f>
        <v>0</v>
      </c>
    </row>
    <row r="14" spans="2:15" ht="12.75">
      <c r="B14" s="96" t="s">
        <v>296</v>
      </c>
      <c r="C14" s="257">
        <f>O14/12</f>
        <v>0</v>
      </c>
      <c r="D14" s="257">
        <v>0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97">
        <v>0</v>
      </c>
    </row>
    <row r="15" spans="2:15" ht="12.75">
      <c r="B15" s="96" t="s">
        <v>298</v>
      </c>
      <c r="C15" s="257">
        <f>O15/12</f>
        <v>4046096.9166666665</v>
      </c>
      <c r="D15" s="257">
        <v>4046097</v>
      </c>
      <c r="E15" s="257">
        <v>4046097</v>
      </c>
      <c r="F15" s="257">
        <v>4046097</v>
      </c>
      <c r="G15" s="257">
        <v>4046097</v>
      </c>
      <c r="H15" s="257">
        <v>4046097</v>
      </c>
      <c r="I15" s="257">
        <v>4046097</v>
      </c>
      <c r="J15" s="257">
        <v>4046097</v>
      </c>
      <c r="K15" s="257">
        <v>4046097</v>
      </c>
      <c r="L15" s="257">
        <v>4046097</v>
      </c>
      <c r="M15" s="257">
        <v>4046097</v>
      </c>
      <c r="N15" s="257">
        <v>4046096</v>
      </c>
      <c r="O15" s="97">
        <v>48553163</v>
      </c>
    </row>
    <row r="16" spans="2:15" ht="12.75">
      <c r="B16" s="96" t="s">
        <v>320</v>
      </c>
      <c r="C16" s="257">
        <f>O16/12</f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7">
        <v>0</v>
      </c>
      <c r="O16" s="97">
        <f>SUM(E16)</f>
        <v>0</v>
      </c>
    </row>
    <row r="17" spans="2:16" ht="12.75">
      <c r="B17" s="95" t="s">
        <v>299</v>
      </c>
      <c r="C17" s="256">
        <f>SUM(C9:C16)</f>
        <v>6804736.666666666</v>
      </c>
      <c r="D17" s="256">
        <f aca="true" t="shared" si="1" ref="D17:N17">SUM(D9:D16)</f>
        <v>6804737</v>
      </c>
      <c r="E17" s="256">
        <f t="shared" si="1"/>
        <v>6804737</v>
      </c>
      <c r="F17" s="256">
        <f t="shared" si="1"/>
        <v>6804737</v>
      </c>
      <c r="G17" s="256">
        <f t="shared" si="1"/>
        <v>6804737</v>
      </c>
      <c r="H17" s="256">
        <f t="shared" si="1"/>
        <v>6804737</v>
      </c>
      <c r="I17" s="256">
        <f t="shared" si="1"/>
        <v>6804737</v>
      </c>
      <c r="J17" s="256">
        <f t="shared" si="1"/>
        <v>6804736</v>
      </c>
      <c r="K17" s="256">
        <f t="shared" si="1"/>
        <v>6804737</v>
      </c>
      <c r="L17" s="256">
        <f t="shared" si="1"/>
        <v>6804736</v>
      </c>
      <c r="M17" s="256">
        <f t="shared" si="1"/>
        <v>6804736</v>
      </c>
      <c r="N17" s="256">
        <f t="shared" si="1"/>
        <v>6804736</v>
      </c>
      <c r="O17" s="97">
        <f>SUM(O9:O16)</f>
        <v>81656840</v>
      </c>
      <c r="P17" s="30"/>
    </row>
    <row r="18" spans="2:15" ht="12.75">
      <c r="B18" s="9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97"/>
    </row>
    <row r="19" spans="2:15" s="35" customFormat="1" ht="12.75">
      <c r="B19" s="95" t="s">
        <v>300</v>
      </c>
      <c r="C19" s="256">
        <f>SUM(C20:C27)</f>
        <v>6804736.75</v>
      </c>
      <c r="D19" s="256">
        <f>SUM(D20:D27)</f>
        <v>6804737</v>
      </c>
      <c r="E19" s="256">
        <f aca="true" t="shared" si="2" ref="E19:N19">SUM(E20:E27)</f>
        <v>6804737</v>
      </c>
      <c r="F19" s="256">
        <f t="shared" si="2"/>
        <v>6804737</v>
      </c>
      <c r="G19" s="256">
        <f t="shared" si="2"/>
        <v>6804737</v>
      </c>
      <c r="H19" s="256">
        <f t="shared" si="2"/>
        <v>6804737</v>
      </c>
      <c r="I19" s="256">
        <f t="shared" si="2"/>
        <v>6804737</v>
      </c>
      <c r="J19" s="256">
        <f t="shared" si="2"/>
        <v>6804736</v>
      </c>
      <c r="K19" s="256">
        <f t="shared" si="2"/>
        <v>6804737</v>
      </c>
      <c r="L19" s="256">
        <f t="shared" si="2"/>
        <v>6804736</v>
      </c>
      <c r="M19" s="256">
        <f t="shared" si="2"/>
        <v>6804736</v>
      </c>
      <c r="N19" s="256">
        <f t="shared" si="2"/>
        <v>6804736</v>
      </c>
      <c r="O19" s="97">
        <v>81656840</v>
      </c>
    </row>
    <row r="20" spans="2:15" ht="12.75">
      <c r="B20" s="96" t="s">
        <v>259</v>
      </c>
      <c r="C20" s="257">
        <f>O20/12</f>
        <v>527886</v>
      </c>
      <c r="D20" s="257">
        <v>527886</v>
      </c>
      <c r="E20" s="257">
        <v>527886</v>
      </c>
      <c r="F20" s="257">
        <v>527886</v>
      </c>
      <c r="G20" s="257">
        <v>527886</v>
      </c>
      <c r="H20" s="257">
        <v>527886</v>
      </c>
      <c r="I20" s="257">
        <v>527886</v>
      </c>
      <c r="J20" s="257">
        <v>527886</v>
      </c>
      <c r="K20" s="257">
        <v>527886</v>
      </c>
      <c r="L20" s="257">
        <v>527886</v>
      </c>
      <c r="M20" s="257">
        <v>527886</v>
      </c>
      <c r="N20" s="257">
        <v>527886</v>
      </c>
      <c r="O20" s="97">
        <v>6334632</v>
      </c>
    </row>
    <row r="21" spans="2:15" ht="12.75">
      <c r="B21" s="96" t="s">
        <v>304</v>
      </c>
      <c r="C21" s="257">
        <f aca="true" t="shared" si="3" ref="C21:C27">O21/12</f>
        <v>103910.5</v>
      </c>
      <c r="D21" s="257">
        <v>103911</v>
      </c>
      <c r="E21" s="257">
        <v>103911</v>
      </c>
      <c r="F21" s="257">
        <v>103911</v>
      </c>
      <c r="G21" s="257">
        <v>103911</v>
      </c>
      <c r="H21" s="257">
        <v>103911</v>
      </c>
      <c r="I21" s="257">
        <v>103910</v>
      </c>
      <c r="J21" s="257">
        <v>103910</v>
      </c>
      <c r="K21" s="257">
        <v>103910</v>
      </c>
      <c r="L21" s="257">
        <v>103910</v>
      </c>
      <c r="M21" s="257">
        <v>103910</v>
      </c>
      <c r="N21" s="257">
        <v>103910</v>
      </c>
      <c r="O21" s="97">
        <v>1246926</v>
      </c>
    </row>
    <row r="22" spans="2:15" ht="12.75">
      <c r="B22" s="96" t="s">
        <v>271</v>
      </c>
      <c r="C22" s="257">
        <f t="shared" si="3"/>
        <v>987455.1666666666</v>
      </c>
      <c r="D22" s="257">
        <v>987455</v>
      </c>
      <c r="E22" s="257">
        <v>987455</v>
      </c>
      <c r="F22" s="257">
        <v>987455</v>
      </c>
      <c r="G22" s="257">
        <v>987455</v>
      </c>
      <c r="H22" s="257">
        <v>987455</v>
      </c>
      <c r="I22" s="257">
        <v>987456</v>
      </c>
      <c r="J22" s="257">
        <v>987455</v>
      </c>
      <c r="K22" s="257">
        <v>987455</v>
      </c>
      <c r="L22" s="257">
        <v>987455</v>
      </c>
      <c r="M22" s="257">
        <v>987456</v>
      </c>
      <c r="N22" s="257">
        <v>987455</v>
      </c>
      <c r="O22" s="97">
        <v>11849462</v>
      </c>
    </row>
    <row r="23" spans="2:15" ht="12.75">
      <c r="B23" s="96" t="s">
        <v>272</v>
      </c>
      <c r="C23" s="257">
        <f t="shared" si="3"/>
        <v>137500</v>
      </c>
      <c r="D23" s="257">
        <v>137500</v>
      </c>
      <c r="E23" s="257">
        <v>137500</v>
      </c>
      <c r="F23" s="257">
        <v>137500</v>
      </c>
      <c r="G23" s="257">
        <v>137500</v>
      </c>
      <c r="H23" s="257">
        <v>137500</v>
      </c>
      <c r="I23" s="257">
        <v>137500</v>
      </c>
      <c r="J23" s="257">
        <v>137500</v>
      </c>
      <c r="K23" s="257">
        <v>137500</v>
      </c>
      <c r="L23" s="257">
        <v>137500</v>
      </c>
      <c r="M23" s="257">
        <v>137500</v>
      </c>
      <c r="N23" s="257">
        <v>137500</v>
      </c>
      <c r="O23" s="97">
        <v>1650000</v>
      </c>
    </row>
    <row r="24" spans="2:15" ht="12.75">
      <c r="B24" s="96" t="s">
        <v>273</v>
      </c>
      <c r="C24" s="257">
        <f t="shared" si="3"/>
        <v>789139.6666666666</v>
      </c>
      <c r="D24" s="257">
        <v>789140</v>
      </c>
      <c r="E24" s="257">
        <v>789140</v>
      </c>
      <c r="F24" s="257">
        <v>789140</v>
      </c>
      <c r="G24" s="257">
        <v>789140</v>
      </c>
      <c r="H24" s="257">
        <v>789140</v>
      </c>
      <c r="I24" s="257">
        <v>789140</v>
      </c>
      <c r="J24" s="257">
        <v>789140</v>
      </c>
      <c r="K24" s="257">
        <v>789139</v>
      </c>
      <c r="L24" s="257">
        <v>789139</v>
      </c>
      <c r="M24" s="257">
        <v>789139</v>
      </c>
      <c r="N24" s="257">
        <v>789139</v>
      </c>
      <c r="O24" s="97">
        <v>9469676</v>
      </c>
    </row>
    <row r="25" spans="2:15" ht="12.75">
      <c r="B25" s="96" t="s">
        <v>0</v>
      </c>
      <c r="C25" s="257">
        <f t="shared" si="3"/>
        <v>676853.4166666666</v>
      </c>
      <c r="D25" s="257">
        <v>676853</v>
      </c>
      <c r="E25" s="257">
        <v>676853</v>
      </c>
      <c r="F25" s="257">
        <v>676853</v>
      </c>
      <c r="G25" s="257">
        <v>676853</v>
      </c>
      <c r="H25" s="257">
        <v>676853</v>
      </c>
      <c r="I25" s="257">
        <v>676853</v>
      </c>
      <c r="J25" s="257">
        <v>676853</v>
      </c>
      <c r="K25" s="257">
        <v>676855</v>
      </c>
      <c r="L25" s="257">
        <v>676854</v>
      </c>
      <c r="M25" s="257">
        <v>676853</v>
      </c>
      <c r="N25" s="257">
        <v>676855</v>
      </c>
      <c r="O25" s="97">
        <v>8122241</v>
      </c>
    </row>
    <row r="26" spans="2:15" ht="12.75">
      <c r="B26" s="96" t="s">
        <v>1</v>
      </c>
      <c r="C26" s="257">
        <v>3534271</v>
      </c>
      <c r="D26" s="257">
        <v>3534271</v>
      </c>
      <c r="E26" s="257">
        <v>3534271</v>
      </c>
      <c r="F26" s="257">
        <v>3534271</v>
      </c>
      <c r="G26" s="257">
        <v>3534271</v>
      </c>
      <c r="H26" s="257">
        <v>3534271</v>
      </c>
      <c r="I26" s="257">
        <v>3534271</v>
      </c>
      <c r="J26" s="257">
        <v>3534271</v>
      </c>
      <c r="K26" s="257">
        <v>3534271</v>
      </c>
      <c r="L26" s="257">
        <v>3534271</v>
      </c>
      <c r="M26" s="257">
        <v>3534271</v>
      </c>
      <c r="N26" s="257">
        <v>3534270</v>
      </c>
      <c r="O26" s="97">
        <v>42411251</v>
      </c>
    </row>
    <row r="27" spans="2:15" ht="12.75">
      <c r="B27" s="96" t="s">
        <v>569</v>
      </c>
      <c r="C27" s="257">
        <f t="shared" si="3"/>
        <v>47721</v>
      </c>
      <c r="D27" s="257">
        <v>47721</v>
      </c>
      <c r="E27" s="257">
        <v>47721</v>
      </c>
      <c r="F27" s="257">
        <v>47721</v>
      </c>
      <c r="G27" s="257">
        <v>47721</v>
      </c>
      <c r="H27" s="257">
        <v>47721</v>
      </c>
      <c r="I27" s="257">
        <v>47721</v>
      </c>
      <c r="J27" s="257">
        <v>47721</v>
      </c>
      <c r="K27" s="257">
        <v>47721</v>
      </c>
      <c r="L27" s="257">
        <v>47721</v>
      </c>
      <c r="M27" s="257">
        <v>47721</v>
      </c>
      <c r="N27" s="257">
        <v>47721</v>
      </c>
      <c r="O27" s="97">
        <v>572652</v>
      </c>
    </row>
    <row r="28" spans="2:15" ht="12.75">
      <c r="B28" s="95" t="s">
        <v>301</v>
      </c>
      <c r="C28" s="256">
        <f>SUM(C20:C27)</f>
        <v>6804736.75</v>
      </c>
      <c r="D28" s="256">
        <f aca="true" t="shared" si="4" ref="D28:N28">SUM(D20:D27)</f>
        <v>6804737</v>
      </c>
      <c r="E28" s="256">
        <f t="shared" si="4"/>
        <v>6804737</v>
      </c>
      <c r="F28" s="256">
        <f t="shared" si="4"/>
        <v>6804737</v>
      </c>
      <c r="G28" s="256">
        <f t="shared" si="4"/>
        <v>6804737</v>
      </c>
      <c r="H28" s="256">
        <f t="shared" si="4"/>
        <v>6804737</v>
      </c>
      <c r="I28" s="256">
        <f t="shared" si="4"/>
        <v>6804737</v>
      </c>
      <c r="J28" s="256">
        <f t="shared" si="4"/>
        <v>6804736</v>
      </c>
      <c r="K28" s="256">
        <f t="shared" si="4"/>
        <v>6804737</v>
      </c>
      <c r="L28" s="256">
        <f t="shared" si="4"/>
        <v>6804736</v>
      </c>
      <c r="M28" s="256">
        <f t="shared" si="4"/>
        <v>6804736</v>
      </c>
      <c r="N28" s="256">
        <f t="shared" si="4"/>
        <v>6804736</v>
      </c>
      <c r="O28" s="97">
        <f>SUM(O20:O27)</f>
        <v>81656840</v>
      </c>
    </row>
    <row r="29" spans="2:15" ht="12.75">
      <c r="B29" s="98" t="s">
        <v>302</v>
      </c>
      <c r="C29" s="325">
        <f>(C17-C28)</f>
        <v>-0.08333333395421505</v>
      </c>
      <c r="D29" s="325">
        <f>(C29+D17-D28)</f>
        <v>-0.08333333395421505</v>
      </c>
      <c r="E29" s="325">
        <f>(D29+E17-E28)</f>
        <v>-0.08333333395421505</v>
      </c>
      <c r="F29" s="325">
        <f>(E29+F17-F28)</f>
        <v>-0.08333333395421505</v>
      </c>
      <c r="G29" s="325">
        <f>(F29+G17-G28)</f>
        <v>-0.08333333395421505</v>
      </c>
      <c r="H29" s="325">
        <f>(G29+H17-H28)</f>
        <v>-0.08333333395421505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7">
        <v>0</v>
      </c>
    </row>
    <row r="30" spans="2:15" ht="13.5" thickBot="1">
      <c r="B30" s="99" t="s">
        <v>303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8"/>
    </row>
    <row r="31" ht="13.5" thickTop="1"/>
    <row r="36" ht="12.75">
      <c r="M36" s="28" t="s">
        <v>593</v>
      </c>
    </row>
  </sheetData>
  <sheetProtection/>
  <mergeCells count="14">
    <mergeCell ref="J29:J30"/>
    <mergeCell ref="K29:K30"/>
    <mergeCell ref="L29:L30"/>
    <mergeCell ref="M29:M30"/>
    <mergeCell ref="B4:O4"/>
    <mergeCell ref="C29:C30"/>
    <mergeCell ref="D29:D30"/>
    <mergeCell ref="E29:E30"/>
    <mergeCell ref="F29:F30"/>
    <mergeCell ref="G29:G30"/>
    <mergeCell ref="H29:H30"/>
    <mergeCell ref="I29:I30"/>
    <mergeCell ref="N29:N30"/>
    <mergeCell ref="O29:O30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3" r:id="rId1"/>
  <headerFooter>
    <oddHeader>&amp;L&amp;"Times New Roman,Félkövér"&amp;12Fertőboz Község Önkormányzata&amp;C&amp;"Times New Roman,Félkövér"2019. évi Költségvetés&amp;R&amp;"Times New Roman,Félkövér"8. melléklet
</oddHeader>
  </headerFooter>
  <rowBreaks count="1" manualBreakCount="1">
    <brk id="3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D13" sqref="D13"/>
    </sheetView>
  </sheetViews>
  <sheetFormatPr defaultColWidth="7.421875" defaultRowHeight="15"/>
  <cols>
    <col min="1" max="1" width="12.421875" style="0" customWidth="1"/>
    <col min="2" max="2" width="92.7109375" style="0" customWidth="1"/>
    <col min="3" max="3" width="13.8515625" style="0" bestFit="1" customWidth="1"/>
    <col min="4" max="4" width="4.57421875" style="0" customWidth="1"/>
    <col min="5" max="5" width="16.57421875" style="0" customWidth="1"/>
    <col min="6" max="6" width="15.00390625" style="0" customWidth="1"/>
  </cols>
  <sheetData>
    <row r="1" spans="2:5" ht="15">
      <c r="B1" s="102"/>
      <c r="C1" s="26"/>
      <c r="D1" s="26"/>
      <c r="E1" s="26"/>
    </row>
    <row r="2" spans="2:6" ht="27" customHeight="1">
      <c r="B2" s="329"/>
      <c r="C2" s="329"/>
      <c r="D2" s="103"/>
      <c r="E2" s="103"/>
      <c r="F2" s="101"/>
    </row>
    <row r="3" spans="2:3" ht="18">
      <c r="B3" s="309" t="s">
        <v>589</v>
      </c>
      <c r="C3" s="309"/>
    </row>
    <row r="4" ht="15" customHeight="1"/>
    <row r="5" spans="2:3" ht="52.5" customHeight="1">
      <c r="B5" s="104" t="s">
        <v>2</v>
      </c>
      <c r="C5" s="133"/>
    </row>
    <row r="6" spans="2:3" ht="15" customHeight="1">
      <c r="B6" s="105"/>
      <c r="C6" s="134"/>
    </row>
    <row r="7" spans="2:3" ht="37.5">
      <c r="B7" s="106" t="s">
        <v>3</v>
      </c>
      <c r="C7" s="107">
        <v>0</v>
      </c>
    </row>
    <row r="8" spans="2:3" ht="37.5">
      <c r="B8" s="106" t="s">
        <v>4</v>
      </c>
      <c r="C8" s="107">
        <v>0</v>
      </c>
    </row>
    <row r="9" spans="2:3" ht="37.5">
      <c r="B9" s="106" t="s">
        <v>5</v>
      </c>
      <c r="C9" s="265">
        <v>3435780</v>
      </c>
    </row>
    <row r="10" spans="2:3" ht="17.25" customHeight="1">
      <c r="B10" s="108" t="s">
        <v>7</v>
      </c>
      <c r="C10" s="264" t="s">
        <v>588</v>
      </c>
    </row>
    <row r="11" spans="2:3" ht="18" customHeight="1">
      <c r="B11" s="108" t="s">
        <v>8</v>
      </c>
      <c r="C11" s="107">
        <v>0</v>
      </c>
    </row>
    <row r="12" spans="2:3" ht="37.5">
      <c r="B12" s="106" t="s">
        <v>6</v>
      </c>
      <c r="C12" s="107">
        <v>0</v>
      </c>
    </row>
    <row r="13" spans="2:3" ht="18.75">
      <c r="B13" s="106" t="s">
        <v>9</v>
      </c>
      <c r="C13" s="107">
        <v>0</v>
      </c>
    </row>
    <row r="14" spans="2:3" ht="18.75">
      <c r="B14" s="109"/>
      <c r="C14" s="110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  <headerFooter>
    <oddHeader>&amp;L&amp;"Times New Roman,Félkövér"&amp;14Fertőboz Község Önkormányzata&amp;C&amp;"Times New Roman,Félkövér"&amp;14 2019.
 évi Költségvetése
&amp;R9.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2019-03-28T08:51:21Z</cp:lastPrinted>
  <dcterms:created xsi:type="dcterms:W3CDTF">2014-01-03T21:48:14Z</dcterms:created>
  <dcterms:modified xsi:type="dcterms:W3CDTF">2019-03-28T08:51:55Z</dcterms:modified>
  <cp:category/>
  <cp:version/>
  <cp:contentType/>
  <cp:contentStatus/>
</cp:coreProperties>
</file>